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ph.sharepoint.com/sites/covid-19response/County Data Monitoring/6. Funding Information/1. Future of Public Health Funding (FoPH)/FoPH Allocation Reduction Proposal Planning/"/>
    </mc:Choice>
  </mc:AlternateContent>
  <xr:revisionPtr revIDLastSave="99" documentId="13_ncr:1_{F04F120B-130B-4733-91F0-B7542FF50F6B}" xr6:coauthVersionLast="47" xr6:coauthVersionMax="47" xr10:uidLastSave="{F2F9564A-6707-44DC-B7D7-5C67214770F1}"/>
  <bookViews>
    <workbookView xWindow="28680" yWindow="-120" windowWidth="29040" windowHeight="15840" tabRatio="805" activeTab="1" xr2:uid="{ABD95455-2528-46A4-93E0-2451DDEF8E7F}"/>
  </bookViews>
  <sheets>
    <sheet name="24-25 Reduction Methodology" sheetId="12" r:id="rId1"/>
    <sheet name="24-25 Proposed Allocations" sheetId="1" r:id="rId2"/>
  </sheets>
  <definedNames>
    <definedName name="_xlnm._FilterDatabase" localSheetId="1" hidden="1">'24-25 Proposed Allocations'!$A$8:$T$8</definedName>
    <definedName name="amtpop">#REF!</definedName>
    <definedName name="amtpov">#REF!</definedName>
    <definedName name="Foph2022">#REF!</definedName>
    <definedName name="lhjbase">#REF!</definedName>
    <definedName name="percpop">#REF!</definedName>
    <definedName name="percpo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2" l="1"/>
  <c r="L8" i="12"/>
  <c r="L9" i="12"/>
  <c r="L10" i="12"/>
  <c r="L11" i="12"/>
  <c r="L12" i="12"/>
  <c r="L13" i="12"/>
  <c r="L14" i="12"/>
  <c r="L15" i="12"/>
  <c r="L17" i="12"/>
  <c r="L18" i="12"/>
  <c r="L19" i="12"/>
  <c r="L20" i="12"/>
  <c r="L46" i="12"/>
  <c r="L47" i="12"/>
  <c r="L48" i="12"/>
  <c r="L49" i="12"/>
  <c r="L50" i="12"/>
  <c r="L51" i="12"/>
  <c r="L52" i="12"/>
  <c r="L53" i="12"/>
  <c r="L54" i="12"/>
  <c r="L55" i="12"/>
  <c r="L57" i="12"/>
  <c r="L58" i="12"/>
  <c r="L59" i="12"/>
  <c r="L60" i="12"/>
  <c r="L61" i="12"/>
  <c r="L62" i="12"/>
  <c r="L63" i="12"/>
  <c r="L64" i="12"/>
  <c r="L65" i="12"/>
  <c r="L66" i="12"/>
  <c r="L7" i="12"/>
  <c r="H8" i="12"/>
  <c r="H9" i="12"/>
  <c r="H17" i="12"/>
  <c r="H48" i="12"/>
  <c r="H49" i="12"/>
  <c r="H57" i="12"/>
  <c r="H64" i="12"/>
  <c r="H65" i="12"/>
  <c r="G7" i="12"/>
  <c r="H7" i="12" s="1"/>
  <c r="G8" i="12"/>
  <c r="G9" i="12"/>
  <c r="G10" i="12"/>
  <c r="H10" i="12" s="1"/>
  <c r="G11" i="12"/>
  <c r="H11" i="12" s="1"/>
  <c r="G12" i="12"/>
  <c r="H12" i="12" s="1"/>
  <c r="G13" i="12"/>
  <c r="H13" i="12" s="1"/>
  <c r="G14" i="12"/>
  <c r="H14" i="12" s="1"/>
  <c r="G15" i="12"/>
  <c r="H15" i="12" s="1"/>
  <c r="G17" i="12"/>
  <c r="G18" i="12"/>
  <c r="H18" i="12" s="1"/>
  <c r="G19" i="12"/>
  <c r="H19" i="12" s="1"/>
  <c r="G20" i="12"/>
  <c r="H20" i="12" s="1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H46" i="12" s="1"/>
  <c r="G47" i="12"/>
  <c r="H47" i="12" s="1"/>
  <c r="G48" i="12"/>
  <c r="G49" i="12"/>
  <c r="G50" i="12"/>
  <c r="H50" i="12" s="1"/>
  <c r="G51" i="12"/>
  <c r="H51" i="12" s="1"/>
  <c r="G52" i="12"/>
  <c r="H52" i="12" s="1"/>
  <c r="G53" i="12"/>
  <c r="H53" i="12" s="1"/>
  <c r="G54" i="12"/>
  <c r="H54" i="12" s="1"/>
  <c r="G55" i="12"/>
  <c r="H55" i="12" s="1"/>
  <c r="G56" i="12"/>
  <c r="G57" i="12"/>
  <c r="G58" i="12"/>
  <c r="H58" i="12" s="1"/>
  <c r="G59" i="12"/>
  <c r="H59" i="12" s="1"/>
  <c r="G60" i="12"/>
  <c r="H60" i="12" s="1"/>
  <c r="G61" i="12"/>
  <c r="H61" i="12" s="1"/>
  <c r="G62" i="12"/>
  <c r="H62" i="12" s="1"/>
  <c r="G63" i="12"/>
  <c r="H63" i="12" s="1"/>
  <c r="G64" i="12"/>
  <c r="G65" i="12"/>
  <c r="G66" i="12"/>
  <c r="H66" i="12" s="1"/>
  <c r="L56" i="12" l="1"/>
  <c r="H56" i="12"/>
  <c r="H44" i="12"/>
  <c r="L44" i="12"/>
  <c r="H43" i="12"/>
  <c r="L43" i="12"/>
  <c r="H42" i="12"/>
  <c r="L42" i="12"/>
  <c r="L41" i="12"/>
  <c r="H41" i="12"/>
  <c r="L40" i="12"/>
  <c r="H40" i="12"/>
  <c r="H39" i="12"/>
  <c r="L39" i="12"/>
  <c r="H38" i="12"/>
  <c r="L38" i="12"/>
  <c r="H37" i="12"/>
  <c r="L37" i="12"/>
  <c r="H36" i="12"/>
  <c r="L36" i="12"/>
  <c r="H35" i="12"/>
  <c r="L35" i="12"/>
  <c r="H34" i="12"/>
  <c r="L34" i="12"/>
  <c r="L33" i="12"/>
  <c r="H33" i="12"/>
  <c r="L32" i="12"/>
  <c r="H32" i="12"/>
  <c r="H31" i="12"/>
  <c r="L31" i="12"/>
  <c r="H30" i="12"/>
  <c r="L30" i="12"/>
  <c r="H29" i="12"/>
  <c r="L29" i="12"/>
  <c r="H28" i="12"/>
  <c r="L28" i="12"/>
  <c r="H27" i="12"/>
  <c r="L27" i="12"/>
  <c r="H26" i="12"/>
  <c r="L26" i="12"/>
  <c r="L25" i="12"/>
  <c r="H25" i="12"/>
  <c r="L24" i="12"/>
  <c r="H24" i="12"/>
  <c r="H23" i="12"/>
  <c r="L23" i="12"/>
  <c r="H22" i="12"/>
  <c r="L22" i="12"/>
  <c r="H21" i="12"/>
  <c r="L21" i="12"/>
  <c r="H45" i="12"/>
  <c r="L45" i="12"/>
  <c r="H16" i="12"/>
  <c r="L16" i="12"/>
  <c r="C73" i="1"/>
  <c r="C72" i="1"/>
  <c r="G6" i="12"/>
  <c r="E67" i="12"/>
  <c r="D67" i="12"/>
  <c r="C67" i="12"/>
  <c r="B67" i="12"/>
  <c r="L6" i="12" l="1"/>
  <c r="H6" i="12"/>
  <c r="F67" i="12"/>
  <c r="G67" i="12" l="1"/>
  <c r="H67" i="12"/>
  <c r="J16" i="12" l="1"/>
  <c r="I16" i="12" s="1"/>
  <c r="J8" i="12"/>
  <c r="I8" i="12" s="1"/>
  <c r="J65" i="12"/>
  <c r="I65" i="12" s="1"/>
  <c r="J7" i="12"/>
  <c r="I7" i="12" s="1"/>
  <c r="J9" i="12"/>
  <c r="I9" i="12" s="1"/>
  <c r="J10" i="12"/>
  <c r="I10" i="12" s="1"/>
  <c r="J11" i="12"/>
  <c r="I11" i="12" s="1"/>
  <c r="J12" i="12"/>
  <c r="I12" i="12" s="1"/>
  <c r="J13" i="12"/>
  <c r="I13" i="12" s="1"/>
  <c r="J14" i="12"/>
  <c r="I14" i="12" s="1"/>
  <c r="J15" i="12"/>
  <c r="I15" i="12" s="1"/>
  <c r="J17" i="12"/>
  <c r="I17" i="12" s="1"/>
  <c r="J18" i="12"/>
  <c r="I18" i="12" s="1"/>
  <c r="J19" i="12"/>
  <c r="I19" i="12" s="1"/>
  <c r="J20" i="12"/>
  <c r="I20" i="12" s="1"/>
  <c r="J21" i="12"/>
  <c r="I21" i="12" s="1"/>
  <c r="J22" i="12"/>
  <c r="I22" i="12" s="1"/>
  <c r="J23" i="12"/>
  <c r="I23" i="12" s="1"/>
  <c r="J24" i="12"/>
  <c r="I24" i="12" s="1"/>
  <c r="J25" i="12"/>
  <c r="I25" i="12" s="1"/>
  <c r="J26" i="12"/>
  <c r="I26" i="12" s="1"/>
  <c r="J27" i="12"/>
  <c r="I27" i="12" s="1"/>
  <c r="J28" i="12"/>
  <c r="I28" i="12" s="1"/>
  <c r="J29" i="12"/>
  <c r="I29" i="12" s="1"/>
  <c r="J30" i="12"/>
  <c r="I30" i="12" s="1"/>
  <c r="J31" i="12"/>
  <c r="I31" i="12" s="1"/>
  <c r="J32" i="12"/>
  <c r="I32" i="12" s="1"/>
  <c r="J33" i="12"/>
  <c r="I33" i="12" s="1"/>
  <c r="J34" i="12"/>
  <c r="I34" i="12" s="1"/>
  <c r="J35" i="12"/>
  <c r="I35" i="12" s="1"/>
  <c r="J36" i="12"/>
  <c r="I36" i="12" s="1"/>
  <c r="J37" i="12"/>
  <c r="I37" i="12" s="1"/>
  <c r="J38" i="12"/>
  <c r="I38" i="12" s="1"/>
  <c r="J39" i="12"/>
  <c r="I39" i="12" s="1"/>
  <c r="J40" i="12"/>
  <c r="I40" i="12" s="1"/>
  <c r="J41" i="12"/>
  <c r="I41" i="12" s="1"/>
  <c r="J42" i="12"/>
  <c r="I42" i="12" s="1"/>
  <c r="J43" i="12"/>
  <c r="I43" i="12" s="1"/>
  <c r="J44" i="12"/>
  <c r="I44" i="12" s="1"/>
  <c r="J45" i="12"/>
  <c r="I45" i="12" s="1"/>
  <c r="J46" i="12"/>
  <c r="I46" i="12" s="1"/>
  <c r="J47" i="12"/>
  <c r="I47" i="12" s="1"/>
  <c r="J48" i="12"/>
  <c r="I48" i="12" s="1"/>
  <c r="J49" i="12"/>
  <c r="I49" i="12" s="1"/>
  <c r="J50" i="12"/>
  <c r="I50" i="12" s="1"/>
  <c r="J51" i="12"/>
  <c r="I51" i="12" s="1"/>
  <c r="J52" i="12"/>
  <c r="I52" i="12" s="1"/>
  <c r="J53" i="12"/>
  <c r="I53" i="12" s="1"/>
  <c r="J54" i="12"/>
  <c r="I54" i="12" s="1"/>
  <c r="J55" i="12"/>
  <c r="I55" i="12" s="1"/>
  <c r="J56" i="12"/>
  <c r="I56" i="12" s="1"/>
  <c r="J57" i="12"/>
  <c r="I57" i="12" s="1"/>
  <c r="J58" i="12"/>
  <c r="I58" i="12" s="1"/>
  <c r="J59" i="12"/>
  <c r="I59" i="12" s="1"/>
  <c r="J60" i="12"/>
  <c r="J61" i="12"/>
  <c r="I61" i="12" s="1"/>
  <c r="J62" i="12"/>
  <c r="I62" i="12" s="1"/>
  <c r="J63" i="12"/>
  <c r="I63" i="12" s="1"/>
  <c r="J64" i="12"/>
  <c r="I64" i="12" s="1"/>
  <c r="J66" i="12"/>
  <c r="I66" i="12" s="1"/>
  <c r="J6" i="12"/>
  <c r="K6" i="12" s="1"/>
  <c r="K7" i="12"/>
  <c r="K8" i="12"/>
  <c r="K9" i="12"/>
  <c r="I60" i="12" l="1"/>
  <c r="K60" i="12"/>
  <c r="K59" i="12"/>
  <c r="K48" i="12"/>
  <c r="K18" i="12"/>
  <c r="K11" i="12"/>
  <c r="K46" i="12"/>
  <c r="K39" i="12"/>
  <c r="K14" i="12"/>
  <c r="K33" i="12"/>
  <c r="K58" i="12"/>
  <c r="K66" i="12"/>
  <c r="K22" i="12"/>
  <c r="K56" i="12"/>
  <c r="K54" i="12"/>
  <c r="K63" i="12"/>
  <c r="K53" i="12"/>
  <c r="K45" i="12"/>
  <c r="K61" i="12"/>
  <c r="K31" i="12"/>
  <c r="K25" i="12"/>
  <c r="K30" i="12"/>
  <c r="K65" i="12"/>
  <c r="K20" i="12"/>
  <c r="K12" i="12"/>
  <c r="K55" i="12"/>
  <c r="K29" i="12"/>
  <c r="K42" i="12"/>
  <c r="K10" i="12"/>
  <c r="K35" i="12"/>
  <c r="K27" i="12"/>
  <c r="K37" i="12"/>
  <c r="K16" i="12"/>
  <c r="K64" i="12"/>
  <c r="K62" i="12"/>
  <c r="K38" i="12"/>
  <c r="K57" i="12"/>
  <c r="K28" i="12"/>
  <c r="K26" i="12"/>
  <c r="K34" i="12"/>
  <c r="K24" i="12"/>
  <c r="K47" i="12"/>
  <c r="K15" i="12"/>
  <c r="K17" i="12"/>
  <c r="K44" i="12"/>
  <c r="K43" i="12"/>
  <c r="K36" i="12"/>
  <c r="K21" i="12"/>
  <c r="K19" i="12"/>
  <c r="K32" i="12"/>
  <c r="K52" i="12"/>
  <c r="K51" i="12"/>
  <c r="K13" i="12"/>
  <c r="K41" i="12"/>
  <c r="K49" i="12"/>
  <c r="K40" i="12"/>
  <c r="K23" i="12"/>
  <c r="K50" i="12"/>
  <c r="I6" i="12" l="1"/>
  <c r="I67" i="12" s="1"/>
  <c r="J67" i="12"/>
</calcChain>
</file>

<file path=xl/sharedStrings.xml><?xml version="1.0" encoding="utf-8"?>
<sst xmlns="http://schemas.openxmlformats.org/spreadsheetml/2006/main" count="163" uniqueCount="110">
  <si>
    <t xml:space="preserve">Option 1  Reduction Details: </t>
  </si>
  <si>
    <t xml:space="preserve">•	This option is a pro-rated reduction from $200.4M 23-24 allocation based on spending using Q1-Q4 spending data.
•	1-57% Reduction is pro-rated to each LHJ based on the estimated expenditure rate.  </t>
  </si>
  <si>
    <t>Considerations:</t>
  </si>
  <si>
    <t>•Method uses a weighted reduction approach factoring in LHJ expenditure rates for FY 23-24
•This approach does not take into account factors that may have impacted spending, such as FY 22-23 Carryover funding stream being available during the 23-24 funding cycle. 
•All LHJs DO NOT receive at least the minimum base allocation of $350K.</t>
  </si>
  <si>
    <t>Weighted Reduction based on Q1-Q4 Spend Rate</t>
  </si>
  <si>
    <t>LHJ</t>
  </si>
  <si>
    <t>23/24 Current Total Allocation</t>
  </si>
  <si>
    <t>Quarter 1</t>
  </si>
  <si>
    <t>Quarter 2</t>
  </si>
  <si>
    <t>Quarter 3</t>
  </si>
  <si>
    <t>Quarter 4</t>
  </si>
  <si>
    <t>Estimated Total Expenditures</t>
  </si>
  <si>
    <t>Estimated Unspent Amount</t>
  </si>
  <si>
    <t>Reduction Amount</t>
  </si>
  <si>
    <t>Proposed New 24/25 Allocation</t>
  </si>
  <si>
    <t>Percentage Reduction</t>
  </si>
  <si>
    <t>Expenditure %</t>
  </si>
  <si>
    <t>Alameda</t>
  </si>
  <si>
    <t>Alpine</t>
  </si>
  <si>
    <t>Amador</t>
  </si>
  <si>
    <t>Berkeley</t>
  </si>
  <si>
    <t>Butte</t>
  </si>
  <si>
    <t>Calaveras</t>
  </si>
  <si>
    <t>Colusa</t>
  </si>
  <si>
    <t>Contra Costa</t>
  </si>
  <si>
    <t>Del Norte</t>
  </si>
  <si>
    <t>El Dorado</t>
  </si>
  <si>
    <t xml:space="preserve"> $-   </t>
  </si>
  <si>
    <t xml:space="preserve">Fresno 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</si>
  <si>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</si>
  <si>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</si>
  <si>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</si>
  <si>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</si>
  <si>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</si>
  <si>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</si>
  <si>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</si>
  <si>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</si>
  <si>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Long Beach</t>
  </si>
  <si>
    <t>Los Angeles</t>
  </si>
  <si>
    <t>Madera</t>
  </si>
  <si>
    <t>Marin</t>
  </si>
  <si>
    <t>Mariposa</t>
  </si>
  <si>
    <t>Mendocino</t>
  </si>
  <si>
    <t>Merced</t>
  </si>
  <si>
    <t xml:space="preserve">Modoc </t>
  </si>
  <si>
    <t>Mono</t>
  </si>
  <si>
    <t>Monterey</t>
  </si>
  <si>
    <t xml:space="preserve">Napa </t>
  </si>
  <si>
    <t>Nevada</t>
  </si>
  <si>
    <t>Orange</t>
  </si>
  <si>
    <t>Pasadena</t>
  </si>
  <si>
    <t>Placer</t>
  </si>
  <si>
    <t>Plumas</t>
  </si>
  <si>
    <t>Riverside</t>
  </si>
  <si>
    <t xml:space="preserve">Sacramento 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</si>
  <si>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</si>
  <si>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</si>
  <si>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</si>
  <si>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</si>
  <si>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</si>
  <si>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</si>
  <si>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</si>
  <si>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</si>
  <si>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</si>
  <si>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</si>
  <si>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</si>
  <si>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</si>
  <si>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</si>
  <si>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</si>
  <si>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</si>
  <si>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</si>
  <si>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</si>
  <si>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</si>
  <si>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 xml:space="preserve">Trinity </t>
  </si>
  <si>
    <t>Tulare</t>
  </si>
  <si>
    <t xml:space="preserve">Tuolumne </t>
  </si>
  <si>
    <t>Ventura</t>
  </si>
  <si>
    <t>Yolo</t>
  </si>
  <si>
    <t>Yuba</t>
  </si>
  <si>
    <t>Total</t>
  </si>
  <si>
    <t>Not for Distribution</t>
  </si>
  <si>
    <t>23-24 May Revision Budget Decision:</t>
  </si>
  <si>
    <r>
      <t>•	Reductions of State and Local Public Health—</t>
    </r>
    <r>
      <rPr>
        <i/>
        <sz val="11"/>
        <color theme="1"/>
        <rFont val="Calibri"/>
        <family val="2"/>
        <scheme val="minor"/>
      </rPr>
      <t>Reverts $41.5 million one time in the current year and ongoing savings of $8 million State Public Health and $15.9 million Local Public Health, which aligns with all other state 7.95-percent efficiency reductions.</t>
    </r>
    <r>
      <rPr>
        <b/>
        <i/>
        <sz val="11"/>
        <color theme="1"/>
        <rFont val="Calibri"/>
        <family val="2"/>
        <scheme val="minor"/>
      </rPr>
      <t xml:space="preserve">
</t>
    </r>
  </si>
  <si>
    <t>Impact on LHJ Allocations:</t>
  </si>
  <si>
    <r>
      <t xml:space="preserve">•	$41.5M reversion will be absorbed by CDPH and will NOT impact 23-24 LHJ allocations.
•	The $15.9M reduction is a flat reduction to LHJ allocations each year ongoing.
•	FY 24-25 was set for a planned increase to $204.1M, therefore the $15.9M reduction to the 24-25 allocation results in </t>
    </r>
    <r>
      <rPr>
        <b/>
        <sz val="11"/>
        <color theme="1"/>
        <rFont val="Calibri"/>
        <family val="2"/>
        <scheme val="minor"/>
      </rPr>
      <t xml:space="preserve">$188.2M total in FY 24-25 LHJ Allocations. </t>
    </r>
  </si>
  <si>
    <t xml:space="preserve">Reduction Description: </t>
  </si>
  <si>
    <t>•	This method applies a weighted approach. It splits the total cut of 12.2m and applies two methodologies. 
•	20 percent of the cuts ($2.44 m) are applied in an even percentage across all LHJs. In other words all LHDs take a roughly 1.22% cut.
•	80 percent of the cuts ($9.76m) are applied to LHDs proportionally based on their proportion of the total unspent funds as required in FY 23/24 Q1-4 expenditure reports (as reported by July 2024).
• The reduction ranges from approx. 1% to 57% based on the total % of each LHJ’s remaining allocation.</t>
  </si>
  <si>
    <t>Notes:</t>
  </si>
  <si>
    <t xml:space="preserve">*Highlight indicates proposed allocation amount that drops below the $350K minimum base. </t>
  </si>
  <si>
    <t xml:space="preserve"> Not for Distribution</t>
  </si>
  <si>
    <t>Summary of All FY 24-25 FoPH Allocation</t>
  </si>
  <si>
    <t>LHJ Name</t>
  </si>
  <si>
    <t>FoPH FY 2023-24 LHJ Allocations</t>
  </si>
  <si>
    <t>FoPH FY 2024-25 Proposed Allocations</t>
  </si>
  <si>
    <t>Percent reduction</t>
  </si>
  <si>
    <r>
      <t xml:space="preserve">Alameda HD </t>
    </r>
    <r>
      <rPr>
        <vertAlign val="superscript"/>
        <sz val="11"/>
        <color theme="1"/>
        <rFont val="Calibri"/>
        <family val="2"/>
        <scheme val="minor"/>
      </rPr>
      <t>1</t>
    </r>
  </si>
  <si>
    <t>Fresno</t>
  </si>
  <si>
    <r>
      <t xml:space="preserve">Long Beach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</si>
  <si>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Los Angeles HD </t>
    </r>
    <r>
      <rPr>
        <vertAlign val="superscript"/>
        <sz val="11"/>
        <color theme="1"/>
        <rFont val="Calibri"/>
        <family val="2"/>
        <scheme val="minor"/>
      </rPr>
      <t>2</t>
    </r>
  </si>
  <si>
    <t>Modoc</t>
  </si>
  <si>
    <t>Napa</t>
  </si>
  <si>
    <r>
      <t xml:space="preserve">Pasadena </t>
    </r>
    <r>
      <rPr>
        <vertAlign val="superscript"/>
        <sz val="11"/>
        <color theme="1"/>
        <rFont val="Calibri"/>
        <family val="2"/>
        <scheme val="minor"/>
      </rPr>
      <t>2</t>
    </r>
  </si>
  <si>
    <t>Sacramento</t>
  </si>
  <si>
    <t>Trinity</t>
  </si>
  <si>
    <t>Tuolumne</t>
  </si>
  <si>
    <t xml:space="preserve">Miniumum Award: </t>
  </si>
  <si>
    <t>Maximum Award:</t>
  </si>
  <si>
    <t>1 - Alameda HD excludes City of Berkeley</t>
  </si>
  <si>
    <t>2 - Los Angeles HD excludes Cities of Long Beach and Pasadena</t>
  </si>
  <si>
    <t>below 350K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</si>
</sst>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</cellStyleXfs>
  <cellXfs count="93">
    <xf numFmtId="0" fontId="0" fillId="0" borderId="0" xfId="0"/>
    <xf numFmtId="44" fontId="0" fillId="0" borderId="0" xfId="2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0" xfId="2" applyFont="1" applyAlignment="1">
      <alignment wrapText="1"/>
    </xf>
    <xf numFmtId="44" fontId="0" fillId="0" borderId="1" xfId="2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wrapText="1"/>
    </xf>
    <xf numFmtId="164" fontId="2" fillId="2" borderId="4" xfId="1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44" fontId="0" fillId="4" borderId="1" xfId="2" applyFont="1" applyFill="1" applyBorder="1" applyAlignment="1">
      <alignment wrapText="1"/>
    </xf>
    <xf numFmtId="44" fontId="0" fillId="4" borderId="5" xfId="2" applyFont="1" applyFill="1" applyBorder="1" applyAlignment="1">
      <alignment wrapText="1"/>
    </xf>
    <xf numFmtId="44" fontId="0" fillId="4" borderId="8" xfId="2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1" fillId="0" borderId="0" xfId="0" applyFont="1"/>
    <xf numFmtId="0" fontId="4" fillId="0" borderId="1" xfId="0" applyFont="1" applyBorder="1" applyAlignment="1">
      <alignment horizontal="left" vertical="top" wrapText="1"/>
    </xf>
    <xf numFmtId="165" fontId="0" fillId="0" borderId="0" xfId="2" applyNumberFormat="1" applyFont="1"/>
    <xf numFmtId="9" fontId="0" fillId="0" borderId="0" xfId="3" applyFont="1"/>
    <xf numFmtId="9" fontId="0" fillId="0" borderId="0" xfId="3" applyFont="1" applyAlignment="1">
      <alignment wrapText="1"/>
    </xf>
    <xf numFmtId="44" fontId="0" fillId="0" borderId="0" xfId="2" applyFont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4" fontId="0" fillId="0" borderId="1" xfId="3" applyNumberFormat="1" applyFont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top" wrapText="1"/>
    </xf>
    <xf numFmtId="44" fontId="0" fillId="4" borderId="11" xfId="2" applyFont="1" applyFill="1" applyBorder="1" applyAlignment="1">
      <alignment wrapText="1"/>
    </xf>
    <xf numFmtId="166" fontId="0" fillId="0" borderId="1" xfId="0" applyNumberFormat="1" applyBorder="1"/>
    <xf numFmtId="44" fontId="2" fillId="6" borderId="1" xfId="2" applyFont="1" applyFill="1" applyBorder="1" applyAlignment="1">
      <alignment horizontal="center" vertical="center" wrapText="1"/>
    </xf>
    <xf numFmtId="44" fontId="13" fillId="0" borderId="0" xfId="2" applyFont="1"/>
    <xf numFmtId="9" fontId="13" fillId="0" borderId="10" xfId="3" applyFont="1" applyBorder="1" applyAlignment="1">
      <alignment wrapText="1"/>
    </xf>
    <xf numFmtId="0" fontId="13" fillId="0" borderId="0" xfId="0" applyFont="1" applyAlignment="1">
      <alignment wrapText="1"/>
    </xf>
    <xf numFmtId="44" fontId="13" fillId="0" borderId="5" xfId="2" applyFont="1" applyBorder="1" applyAlignment="1">
      <alignment wrapText="1"/>
    </xf>
    <xf numFmtId="44" fontId="13" fillId="0" borderId="1" xfId="2" applyFont="1" applyBorder="1" applyAlignment="1">
      <alignment wrapText="1"/>
    </xf>
    <xf numFmtId="9" fontId="13" fillId="0" borderId="11" xfId="3" applyFont="1" applyBorder="1" applyAlignment="1">
      <alignment wrapText="1"/>
    </xf>
    <xf numFmtId="44" fontId="13" fillId="0" borderId="8" xfId="2" applyFont="1" applyBorder="1" applyAlignment="1">
      <alignment wrapText="1"/>
    </xf>
    <xf numFmtId="9" fontId="13" fillId="0" borderId="15" xfId="3" applyFont="1" applyBorder="1" applyAlignment="1">
      <alignment wrapText="1"/>
    </xf>
    <xf numFmtId="44" fontId="14" fillId="7" borderId="1" xfId="2" applyFont="1" applyFill="1" applyBorder="1" applyAlignment="1">
      <alignment horizontal="center" vertical="center" wrapText="1"/>
    </xf>
    <xf numFmtId="44" fontId="0" fillId="6" borderId="0" xfId="2" applyFont="1" applyFill="1"/>
    <xf numFmtId="165" fontId="2" fillId="6" borderId="1" xfId="2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4" fontId="2" fillId="6" borderId="0" xfId="2" applyFont="1" applyFill="1" applyAlignment="1">
      <alignment horizontal="center" vertical="center" wrapText="1"/>
    </xf>
    <xf numFmtId="44" fontId="0" fillId="6" borderId="0" xfId="2" applyFont="1" applyFill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4" fontId="0" fillId="6" borderId="1" xfId="2" applyFont="1" applyFill="1" applyBorder="1" applyAlignment="1">
      <alignment horizontal="center" vertical="center" wrapText="1"/>
    </xf>
    <xf numFmtId="44" fontId="0" fillId="6" borderId="1" xfId="3" applyNumberFormat="1" applyFont="1" applyFill="1" applyBorder="1" applyAlignment="1">
      <alignment horizontal="center" vertical="center" wrapText="1"/>
    </xf>
    <xf numFmtId="9" fontId="0" fillId="6" borderId="1" xfId="3" applyFont="1" applyFill="1" applyBorder="1" applyAlignment="1">
      <alignment horizontal="center" vertical="center" wrapText="1"/>
    </xf>
    <xf numFmtId="0" fontId="0" fillId="4" borderId="10" xfId="0" applyFill="1" applyBorder="1" applyAlignment="1">
      <alignment wrapText="1"/>
    </xf>
    <xf numFmtId="44" fontId="0" fillId="4" borderId="10" xfId="2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44" fontId="0" fillId="4" borderId="15" xfId="2" applyFont="1" applyFill="1" applyBorder="1" applyAlignment="1">
      <alignment wrapText="1"/>
    </xf>
    <xf numFmtId="44" fontId="0" fillId="0" borderId="0" xfId="2" applyFont="1" applyFill="1" applyAlignment="1">
      <alignment wrapText="1"/>
    </xf>
    <xf numFmtId="9" fontId="0" fillId="0" borderId="0" xfId="3" applyFont="1" applyFill="1" applyAlignment="1">
      <alignment wrapText="1"/>
    </xf>
    <xf numFmtId="0" fontId="10" fillId="0" borderId="0" xfId="0" applyFont="1" applyFill="1" applyAlignment="1">
      <alignment wrapText="1"/>
    </xf>
    <xf numFmtId="0" fontId="9" fillId="0" borderId="9" xfId="0" applyFont="1" applyFill="1" applyBorder="1" applyAlignment="1"/>
    <xf numFmtId="0" fontId="9" fillId="0" borderId="13" xfId="0" applyFont="1" applyFill="1" applyBorder="1" applyAlignment="1"/>
    <xf numFmtId="8" fontId="0" fillId="0" borderId="1" xfId="2" applyNumberFormat="1" applyFont="1" applyBorder="1" applyAlignment="1">
      <alignment horizontal="center" vertical="center" wrapText="1"/>
    </xf>
    <xf numFmtId="8" fontId="0" fillId="6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9" fontId="0" fillId="0" borderId="1" xfId="3" applyFont="1" applyBorder="1"/>
    <xf numFmtId="44" fontId="13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4" fontId="0" fillId="0" borderId="0" xfId="2" applyFont="1" applyBorder="1" applyAlignment="1">
      <alignment wrapText="1"/>
    </xf>
    <xf numFmtId="9" fontId="13" fillId="0" borderId="5" xfId="3" applyFont="1" applyBorder="1" applyAlignment="1">
      <alignment wrapText="1"/>
    </xf>
    <xf numFmtId="44" fontId="13" fillId="0" borderId="17" xfId="0" applyNumberFormat="1" applyFont="1" applyBorder="1" applyAlignment="1">
      <alignment wrapText="1"/>
    </xf>
    <xf numFmtId="42" fontId="0" fillId="0" borderId="1" xfId="2" applyNumberFormat="1" applyFont="1" applyBorder="1" applyAlignment="1">
      <alignment horizontal="center" vertical="center" wrapText="1"/>
    </xf>
    <xf numFmtId="42" fontId="0" fillId="6" borderId="1" xfId="2" applyNumberFormat="1" applyFont="1" applyFill="1" applyBorder="1" applyAlignment="1">
      <alignment horizontal="center" vertical="center" wrapText="1"/>
    </xf>
    <xf numFmtId="42" fontId="0" fillId="4" borderId="1" xfId="2" applyNumberFormat="1" applyFont="1" applyFill="1" applyBorder="1"/>
    <xf numFmtId="44" fontId="0" fillId="5" borderId="1" xfId="2" applyFont="1" applyFill="1" applyBorder="1" applyAlignment="1">
      <alignment horizontal="center" vertical="center" wrapText="1"/>
    </xf>
    <xf numFmtId="8" fontId="0" fillId="5" borderId="1" xfId="2" applyNumberFormat="1" applyFont="1" applyFill="1" applyBorder="1" applyAlignment="1">
      <alignment horizontal="center" vertical="center" wrapText="1"/>
    </xf>
    <xf numFmtId="44" fontId="0" fillId="5" borderId="1" xfId="3" applyNumberFormat="1" applyFont="1" applyFill="1" applyBorder="1" applyAlignment="1">
      <alignment horizontal="center" vertical="center" wrapText="1"/>
    </xf>
    <xf numFmtId="42" fontId="0" fillId="5" borderId="1" xfId="2" applyNumberFormat="1" applyFont="1" applyFill="1" applyBorder="1" applyAlignment="1">
      <alignment horizontal="center" vertical="center" wrapText="1"/>
    </xf>
    <xf numFmtId="9" fontId="0" fillId="5" borderId="1" xfId="3" applyFont="1" applyFill="1" applyBorder="1" applyAlignment="1">
      <alignment horizontal="center" vertical="center" wrapText="1"/>
    </xf>
    <xf numFmtId="166" fontId="0" fillId="5" borderId="1" xfId="0" applyNumberFormat="1" applyFill="1" applyBorder="1"/>
    <xf numFmtId="44" fontId="0" fillId="5" borderId="0" xfId="2" applyFont="1" applyFill="1"/>
    <xf numFmtId="8" fontId="15" fillId="0" borderId="0" xfId="0" applyNumberFormat="1" applyFont="1" applyFill="1" applyBorder="1" applyAlignment="1"/>
    <xf numFmtId="8" fontId="0" fillId="8" borderId="1" xfId="2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44" fontId="4" fillId="6" borderId="14" xfId="2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0" fillId="5" borderId="0" xfId="0" applyFill="1"/>
  </cellXfs>
  <cellStyles count="7">
    <cellStyle name="Comma" xfId="1" builtinId="3"/>
    <cellStyle name="Currency" xfId="2" builtinId="4"/>
    <cellStyle name="Normal" xfId="0" builtinId="0"/>
    <cellStyle name="Normal 2 6" xfId="6" xr:uid="{E5983336-1047-4041-98B5-FBFECD0D790E}"/>
    <cellStyle name="Normal 3" xfId="4" xr:uid="{60EA5235-A710-4339-B672-E4934B0624F9}"/>
    <cellStyle name="Normal 7" xfId="5" xr:uid="{B4AD1250-03E3-46C0-9D80-C98FCFB091D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DD4C-2F3B-4356-A09C-0D822737FB8D}">
  <dimension ref="A1:L74"/>
  <sheetViews>
    <sheetView zoomScale="90" zoomScaleNormal="90" workbookViewId="0">
      <pane xSplit="1" topLeftCell="C11" activePane="topRight" state="frozen"/>
      <selection pane="topRight" activeCell="J6" sqref="J6:J66"/>
      <selection activeCell="A5" sqref="A5"/>
    </sheetView>
  </sheetViews>
  <sheetFormatPr defaultColWidth="9" defaultRowHeight="15"/>
  <cols>
    <col min="1" max="1" width="20.85546875" style="1" customWidth="1"/>
    <col min="2" max="2" width="18.28515625" style="1" customWidth="1"/>
    <col min="3" max="3" width="18.85546875" style="1" customWidth="1"/>
    <col min="4" max="4" width="26.140625" style="1" customWidth="1"/>
    <col min="5" max="5" width="22.85546875" style="1" customWidth="1"/>
    <col min="6" max="6" width="15.85546875" style="1" bestFit="1" customWidth="1"/>
    <col min="7" max="7" width="18.7109375" style="18" customWidth="1"/>
    <col min="8" max="8" width="21" style="1" customWidth="1"/>
    <col min="9" max="9" width="20.42578125" style="1" customWidth="1"/>
    <col min="10" max="10" width="26.28515625" style="1" customWidth="1"/>
    <col min="11" max="11" width="16.28515625" style="1" customWidth="1"/>
    <col min="12" max="12" width="14" style="1" bestFit="1" customWidth="1"/>
    <col min="13" max="16" width="16.140625" style="1" bestFit="1" customWidth="1"/>
    <col min="17" max="16384" width="9" style="1"/>
  </cols>
  <sheetData>
    <row r="1" spans="1:12" ht="83.25" customHeight="1">
      <c r="A1" s="17" t="s">
        <v>0</v>
      </c>
      <c r="B1" s="80" t="s">
        <v>1</v>
      </c>
      <c r="C1" s="80"/>
      <c r="D1" s="80"/>
      <c r="E1" s="80"/>
      <c r="F1" s="80"/>
    </row>
    <row r="2" spans="1:12" ht="78.75" customHeight="1">
      <c r="A2" s="17" t="s">
        <v>2</v>
      </c>
      <c r="B2" s="80" t="s">
        <v>3</v>
      </c>
      <c r="C2" s="80"/>
      <c r="D2" s="80"/>
      <c r="E2" s="80"/>
      <c r="F2" s="80"/>
    </row>
    <row r="4" spans="1:12" ht="18.75">
      <c r="C4" s="81" t="s">
        <v>4</v>
      </c>
      <c r="D4" s="81"/>
      <c r="E4" s="81"/>
      <c r="F4" s="81"/>
      <c r="G4" s="81"/>
      <c r="H4" s="81"/>
      <c r="I4" s="81"/>
      <c r="J4" s="81"/>
      <c r="K4" s="39"/>
      <c r="L4" s="39"/>
    </row>
    <row r="5" spans="1:12" ht="30">
      <c r="A5" s="38" t="s">
        <v>5</v>
      </c>
      <c r="B5" s="38" t="s">
        <v>6</v>
      </c>
      <c r="C5" s="29" t="s">
        <v>7</v>
      </c>
      <c r="D5" s="29" t="s">
        <v>8</v>
      </c>
      <c r="E5" s="29" t="s">
        <v>9</v>
      </c>
      <c r="F5" s="29" t="s">
        <v>10</v>
      </c>
      <c r="G5" s="40" t="s">
        <v>11</v>
      </c>
      <c r="H5" s="29" t="s">
        <v>12</v>
      </c>
      <c r="I5" s="29" t="s">
        <v>13</v>
      </c>
      <c r="J5" s="29" t="s">
        <v>14</v>
      </c>
      <c r="K5" s="29" t="s">
        <v>15</v>
      </c>
      <c r="L5" s="41" t="s">
        <v>16</v>
      </c>
    </row>
    <row r="6" spans="1:12">
      <c r="A6" s="44" t="s">
        <v>17</v>
      </c>
      <c r="B6" s="44">
        <v>6537374</v>
      </c>
      <c r="C6" s="57">
        <v>527980.55000000005</v>
      </c>
      <c r="D6" s="57">
        <v>651324.04</v>
      </c>
      <c r="E6" s="57">
        <v>647969.59</v>
      </c>
      <c r="F6" s="72">
        <v>1389152.41</v>
      </c>
      <c r="G6" s="57">
        <f>SUM(C6:F6)</f>
        <v>3216426.59</v>
      </c>
      <c r="H6" s="24">
        <f>IF(B6-G6&lt;0,0,B6-G6)</f>
        <v>3320947.41</v>
      </c>
      <c r="I6" s="23">
        <f t="shared" ref="I6:I37" si="0">B6-J6</f>
        <v>2510194.5179002732</v>
      </c>
      <c r="J6" s="68">
        <f>((B6-(((H6/$H$67)*12200000)))*0.8)+((B6/$B$67*(188200000))*0.2)</f>
        <v>4027179.4820997268</v>
      </c>
      <c r="K6" s="25">
        <f>1-(J6/B6)</f>
        <v>0.3839759692347835</v>
      </c>
      <c r="L6" s="28">
        <f>(G6/B6)</f>
        <v>0.49200590175810655</v>
      </c>
    </row>
    <row r="7" spans="1:12">
      <c r="A7" s="45" t="s">
        <v>18</v>
      </c>
      <c r="B7" s="45">
        <v>354669</v>
      </c>
      <c r="C7" s="58">
        <v>88398.2</v>
      </c>
      <c r="D7" s="58">
        <v>48624.1</v>
      </c>
      <c r="E7" s="58">
        <v>70232.509999999995</v>
      </c>
      <c r="F7" s="58">
        <v>121380.91</v>
      </c>
      <c r="G7" s="58">
        <f t="shared" ref="G7:G66" si="1">SUM(C7:F7)</f>
        <v>328635.71999999997</v>
      </c>
      <c r="H7" s="46">
        <f t="shared" ref="H7:H66" si="2">IF(B7-G7&lt;0,0,B7-G7)</f>
        <v>26033.280000000028</v>
      </c>
      <c r="I7" s="45">
        <f t="shared" si="0"/>
        <v>23372.054084746691</v>
      </c>
      <c r="J7" s="69">
        <f t="shared" ref="J7:J66" si="3">((B7-(((H7/$H$67)*12200000)))*0.8)+((B7/$B$67*(188200000))*0.2)</f>
        <v>331296.94591525331</v>
      </c>
      <c r="K7" s="47">
        <f t="shared" ref="K7:K37" si="4">1-(J7/B7)</f>
        <v>6.5898215194298615E-2</v>
      </c>
      <c r="L7" s="28">
        <f>(G7/B7)</f>
        <v>0.92659837764225228</v>
      </c>
    </row>
    <row r="8" spans="1:12">
      <c r="A8" s="44" t="s">
        <v>19</v>
      </c>
      <c r="B8" s="44">
        <v>487482</v>
      </c>
      <c r="C8" s="57">
        <v>126693.18</v>
      </c>
      <c r="D8" s="57">
        <v>45493.69</v>
      </c>
      <c r="E8" s="57">
        <v>98614.78</v>
      </c>
      <c r="F8" s="57">
        <v>179327.33</v>
      </c>
      <c r="G8" s="57">
        <f t="shared" si="1"/>
        <v>450128.98</v>
      </c>
      <c r="H8" s="24">
        <f t="shared" si="2"/>
        <v>37353.020000000019</v>
      </c>
      <c r="I8" s="23">
        <f t="shared" si="0"/>
        <v>33274.043743930932</v>
      </c>
      <c r="J8" s="68">
        <f>((B8-(((H8/$H$67)*12200000)))*0.8)+((B8/$B$67*(188200000))*0.2)</f>
        <v>454207.95625606907</v>
      </c>
      <c r="K8" s="25">
        <f t="shared" si="4"/>
        <v>6.8256968962814857E-2</v>
      </c>
      <c r="L8" s="28">
        <f t="shared" ref="L8:L66" si="5">(G8/B8)</f>
        <v>0.92337559130388402</v>
      </c>
    </row>
    <row r="9" spans="1:12">
      <c r="A9" s="45" t="s">
        <v>20</v>
      </c>
      <c r="B9" s="45">
        <v>912213</v>
      </c>
      <c r="C9" s="58">
        <v>115577.4</v>
      </c>
      <c r="D9" s="58">
        <v>167448.69</v>
      </c>
      <c r="E9" s="58">
        <v>163766.41</v>
      </c>
      <c r="F9" s="58">
        <v>428857.17</v>
      </c>
      <c r="G9" s="58">
        <f t="shared" si="1"/>
        <v>875649.66999999993</v>
      </c>
      <c r="H9" s="46">
        <f t="shared" si="2"/>
        <v>36563.330000000075</v>
      </c>
      <c r="I9" s="45">
        <f t="shared" si="0"/>
        <v>37867.445952522219</v>
      </c>
      <c r="J9" s="69">
        <f t="shared" si="3"/>
        <v>874345.55404747778</v>
      </c>
      <c r="K9" s="47">
        <f t="shared" si="4"/>
        <v>4.1511627166596177E-2</v>
      </c>
      <c r="L9" s="28">
        <f t="shared" si="5"/>
        <v>0.95991799064472871</v>
      </c>
    </row>
    <row r="10" spans="1:12">
      <c r="A10" s="44" t="s">
        <v>21</v>
      </c>
      <c r="B10" s="44">
        <v>1224383</v>
      </c>
      <c r="C10" s="57">
        <v>191252.01</v>
      </c>
      <c r="D10" s="57">
        <v>455537.89</v>
      </c>
      <c r="E10" s="57">
        <v>307183.71000000002</v>
      </c>
      <c r="F10" s="57">
        <v>270409.21000000002</v>
      </c>
      <c r="G10" s="57">
        <f t="shared" si="1"/>
        <v>1224382.82</v>
      </c>
      <c r="H10" s="24">
        <f t="shared" si="2"/>
        <v>0.17999999993480742</v>
      </c>
      <c r="I10" s="23">
        <f t="shared" si="0"/>
        <v>14907.789027230581</v>
      </c>
      <c r="J10" s="68">
        <f t="shared" si="3"/>
        <v>1209475.2109727694</v>
      </c>
      <c r="K10" s="25">
        <f t="shared" si="4"/>
        <v>1.2175756301117002E-2</v>
      </c>
      <c r="L10" s="28">
        <f t="shared" si="5"/>
        <v>0.99999985298717808</v>
      </c>
    </row>
    <row r="11" spans="1:12">
      <c r="A11" s="45" t="s">
        <v>22</v>
      </c>
      <c r="B11" s="45">
        <v>515889</v>
      </c>
      <c r="C11" s="58">
        <v>4416.28</v>
      </c>
      <c r="D11" s="58">
        <v>35336.17</v>
      </c>
      <c r="E11" s="58">
        <v>71805.100000000006</v>
      </c>
      <c r="F11" s="58">
        <v>150349.43</v>
      </c>
      <c r="G11" s="58">
        <f t="shared" si="1"/>
        <v>261906.97999999998</v>
      </c>
      <c r="H11" s="46">
        <f t="shared" si="2"/>
        <v>253982.02000000002</v>
      </c>
      <c r="I11" s="45">
        <f t="shared" si="0"/>
        <v>192170.44370257325</v>
      </c>
      <c r="J11" s="69">
        <f t="shared" si="3"/>
        <v>323718.55629742675</v>
      </c>
      <c r="K11" s="47">
        <f t="shared" si="4"/>
        <v>0.37250347206971512</v>
      </c>
      <c r="L11" s="28">
        <f t="shared" si="5"/>
        <v>0.50768087708790066</v>
      </c>
    </row>
    <row r="12" spans="1:12">
      <c r="A12" s="44" t="s">
        <v>23</v>
      </c>
      <c r="B12" s="44">
        <v>459468</v>
      </c>
      <c r="C12" s="57">
        <v>39290.43</v>
      </c>
      <c r="D12" s="57">
        <v>33669.56</v>
      </c>
      <c r="E12" s="57">
        <v>63890.79</v>
      </c>
      <c r="F12" s="57">
        <v>134650.63</v>
      </c>
      <c r="G12" s="57">
        <f t="shared" si="1"/>
        <v>271501.41000000003</v>
      </c>
      <c r="H12" s="24">
        <f t="shared" si="2"/>
        <v>187966.58999999997</v>
      </c>
      <c r="I12" s="23">
        <f t="shared" si="0"/>
        <v>143166.86098012276</v>
      </c>
      <c r="J12" s="74">
        <f t="shared" si="3"/>
        <v>316301.13901987724</v>
      </c>
      <c r="K12" s="25">
        <f t="shared" si="4"/>
        <v>0.3115926701753392</v>
      </c>
      <c r="L12" s="28">
        <f t="shared" si="5"/>
        <v>0.59090384966961795</v>
      </c>
    </row>
    <row r="13" spans="1:12">
      <c r="A13" s="45" t="s">
        <v>24</v>
      </c>
      <c r="B13" s="45">
        <v>4844667</v>
      </c>
      <c r="C13" s="58">
        <v>247596.65</v>
      </c>
      <c r="D13" s="58">
        <v>374078.26</v>
      </c>
      <c r="E13" s="58">
        <v>1086506.22</v>
      </c>
      <c r="F13" s="58">
        <v>1889422.53</v>
      </c>
      <c r="G13" s="58">
        <f t="shared" si="1"/>
        <v>3597603.66</v>
      </c>
      <c r="H13" s="46">
        <f t="shared" si="2"/>
        <v>1247063.3399999999</v>
      </c>
      <c r="I13" s="45">
        <f t="shared" si="0"/>
        <v>971711.24735865043</v>
      </c>
      <c r="J13" s="69">
        <f t="shared" si="3"/>
        <v>3872955.7526413496</v>
      </c>
      <c r="K13" s="47">
        <f t="shared" si="4"/>
        <v>0.20057338251703372</v>
      </c>
      <c r="L13" s="28">
        <f t="shared" si="5"/>
        <v>0.74259049383579923</v>
      </c>
    </row>
    <row r="14" spans="1:12">
      <c r="A14" s="44" t="s">
        <v>25</v>
      </c>
      <c r="B14" s="44">
        <v>474087</v>
      </c>
      <c r="C14" s="57">
        <v>10554.75</v>
      </c>
      <c r="D14" s="57">
        <v>13683.84</v>
      </c>
      <c r="E14" s="57">
        <v>44462.78</v>
      </c>
      <c r="F14" s="57">
        <v>116654.93</v>
      </c>
      <c r="G14" s="57">
        <f t="shared" si="1"/>
        <v>185356.3</v>
      </c>
      <c r="H14" s="24">
        <f t="shared" si="2"/>
        <v>288730.7</v>
      </c>
      <c r="I14" s="23">
        <f t="shared" si="0"/>
        <v>217093.99782341093</v>
      </c>
      <c r="J14" s="74">
        <f t="shared" si="3"/>
        <v>256993.00217658907</v>
      </c>
      <c r="K14" s="25">
        <f t="shared" si="4"/>
        <v>0.45792016617922648</v>
      </c>
      <c r="L14" s="28">
        <f t="shared" si="5"/>
        <v>0.39097528512699142</v>
      </c>
    </row>
    <row r="15" spans="1:12">
      <c r="A15" s="45" t="s">
        <v>26</v>
      </c>
      <c r="B15" s="45">
        <v>1015644</v>
      </c>
      <c r="C15" s="45" t="s">
        <v>27</v>
      </c>
      <c r="D15" s="58">
        <v>306132.43</v>
      </c>
      <c r="E15" s="58">
        <v>444627.9</v>
      </c>
      <c r="F15" s="58">
        <v>236867.77</v>
      </c>
      <c r="G15" s="58">
        <f t="shared" si="1"/>
        <v>987628.10000000009</v>
      </c>
      <c r="H15" s="46">
        <f t="shared" si="2"/>
        <v>28015.899999999907</v>
      </c>
      <c r="I15" s="45">
        <f t="shared" si="0"/>
        <v>32870.930878466344</v>
      </c>
      <c r="J15" s="69">
        <f t="shared" si="3"/>
        <v>982773.06912153366</v>
      </c>
      <c r="K15" s="47">
        <f t="shared" si="4"/>
        <v>3.2364618782237065E-2</v>
      </c>
      <c r="L15" s="28">
        <f t="shared" si="5"/>
        <v>0.97241562988606256</v>
      </c>
    </row>
    <row r="16" spans="1:12" s="77" customFormat="1">
      <c r="A16" s="71" t="s">
        <v>28</v>
      </c>
      <c r="B16" s="71">
        <v>6126172</v>
      </c>
      <c r="C16" s="78">
        <v>905602.51</v>
      </c>
      <c r="D16" s="72">
        <v>1207160.06</v>
      </c>
      <c r="E16" s="72">
        <v>1541021.97</v>
      </c>
      <c r="F16" s="72">
        <v>2418281.39</v>
      </c>
      <c r="G16" s="72">
        <f>SUM(C16:F16)</f>
        <v>6072065.9299999997</v>
      </c>
      <c r="H16" s="73">
        <f t="shared" si="2"/>
        <v>54106.070000000298</v>
      </c>
      <c r="I16" s="71">
        <f t="shared" si="0"/>
        <v>114190.29115457647</v>
      </c>
      <c r="J16" s="74">
        <f>((B16-(((H16/$H$67)*12200000)))*0.8)+((B16/$B$67*(188200000))*0.2)</f>
        <v>6011981.7088454235</v>
      </c>
      <c r="K16" s="75">
        <f t="shared" si="4"/>
        <v>1.8639746183191752E-2</v>
      </c>
      <c r="L16" s="76">
        <f t="shared" si="5"/>
        <v>0.99116804588575047</v>
      </c>
    </row>
    <row r="17" spans="1:12">
      <c r="A17" s="45" t="s">
        <v>29</v>
      </c>
      <c r="B17" s="45">
        <v>482368</v>
      </c>
      <c r="C17" s="58">
        <v>60136.12</v>
      </c>
      <c r="D17" s="58">
        <v>56679.31</v>
      </c>
      <c r="E17" s="58">
        <v>103687.96</v>
      </c>
      <c r="F17" s="58">
        <v>212080.15</v>
      </c>
      <c r="G17" s="58">
        <f t="shared" si="1"/>
        <v>432583.54000000004</v>
      </c>
      <c r="H17" s="46">
        <f t="shared" si="2"/>
        <v>49784.459999999963</v>
      </c>
      <c r="I17" s="45">
        <f t="shared" si="0"/>
        <v>42310.334709065384</v>
      </c>
      <c r="J17" s="69">
        <f t="shared" si="3"/>
        <v>440057.66529093462</v>
      </c>
      <c r="K17" s="47">
        <f t="shared" si="4"/>
        <v>8.7713809185239078E-2</v>
      </c>
      <c r="L17" s="28">
        <f t="shared" si="5"/>
        <v>0.89679153675202339</v>
      </c>
    </row>
    <row r="18" spans="1:12">
      <c r="A18" s="44" t="s">
        <v>30</v>
      </c>
      <c r="B18" s="44">
        <v>938349</v>
      </c>
      <c r="C18" s="57">
        <v>120461.28</v>
      </c>
      <c r="D18" s="57">
        <v>207452.16</v>
      </c>
      <c r="E18" s="57">
        <v>255437.31</v>
      </c>
      <c r="F18" s="57">
        <v>354745.88</v>
      </c>
      <c r="G18" s="57">
        <f t="shared" si="1"/>
        <v>938096.63</v>
      </c>
      <c r="H18" s="24">
        <f t="shared" si="2"/>
        <v>252.36999999999534</v>
      </c>
      <c r="I18" s="23">
        <f t="shared" si="0"/>
        <v>11609.717109238962</v>
      </c>
      <c r="J18" s="68">
        <f t="shared" si="3"/>
        <v>926739.28289076104</v>
      </c>
      <c r="K18" s="25">
        <f t="shared" si="4"/>
        <v>1.2372493719542521E-2</v>
      </c>
      <c r="L18" s="28">
        <f t="shared" si="5"/>
        <v>0.99973104889545361</v>
      </c>
    </row>
    <row r="19" spans="1:12">
      <c r="A19" s="45" t="s">
        <v>31</v>
      </c>
      <c r="B19" s="45">
        <v>1568105</v>
      </c>
      <c r="C19" s="58">
        <v>292926.34999999998</v>
      </c>
      <c r="D19" s="58">
        <v>282003.14</v>
      </c>
      <c r="E19" s="58">
        <v>412497.71</v>
      </c>
      <c r="F19" s="58">
        <v>453188.58</v>
      </c>
      <c r="G19" s="58">
        <f t="shared" si="1"/>
        <v>1440615.78</v>
      </c>
      <c r="H19" s="46">
        <f t="shared" si="2"/>
        <v>127489.21999999997</v>
      </c>
      <c r="I19" s="45">
        <f t="shared" si="0"/>
        <v>112401.91519311653</v>
      </c>
      <c r="J19" s="69">
        <f t="shared" si="3"/>
        <v>1455703.0848068835</v>
      </c>
      <c r="K19" s="47">
        <f t="shared" si="4"/>
        <v>7.1680094887215162E-2</v>
      </c>
      <c r="L19" s="28">
        <f t="shared" si="5"/>
        <v>0.91869854378373894</v>
      </c>
    </row>
    <row r="20" spans="1:12">
      <c r="A20" s="44" t="s">
        <v>32</v>
      </c>
      <c r="B20" s="44">
        <v>423621</v>
      </c>
      <c r="C20" s="57">
        <v>54701</v>
      </c>
      <c r="D20" s="57">
        <v>101313.03</v>
      </c>
      <c r="E20" s="57">
        <v>148872.31</v>
      </c>
      <c r="F20" s="57">
        <v>156540.87</v>
      </c>
      <c r="G20" s="57">
        <f t="shared" si="1"/>
        <v>461427.20999999996</v>
      </c>
      <c r="H20" s="24">
        <f t="shared" si="2"/>
        <v>0</v>
      </c>
      <c r="I20" s="23">
        <f t="shared" si="0"/>
        <v>5157.8604790418758</v>
      </c>
      <c r="J20" s="68">
        <f t="shared" si="3"/>
        <v>418463.13952095812</v>
      </c>
      <c r="K20" s="25">
        <f t="shared" si="4"/>
        <v>1.2175648702594688E-2</v>
      </c>
      <c r="L20" s="28">
        <f t="shared" si="5"/>
        <v>1.0892453631902099</v>
      </c>
    </row>
    <row r="21" spans="1:12">
      <c r="A21" s="45" t="s">
        <v>33</v>
      </c>
      <c r="B21" s="45">
        <v>5381815</v>
      </c>
      <c r="C21" s="58">
        <v>296630.38</v>
      </c>
      <c r="D21" s="58">
        <v>296161.74</v>
      </c>
      <c r="E21" s="58">
        <v>516653.72</v>
      </c>
      <c r="F21" s="58">
        <v>1584261.03</v>
      </c>
      <c r="G21" s="58">
        <f t="shared" si="1"/>
        <v>2693706.87</v>
      </c>
      <c r="H21" s="46">
        <f t="shared" si="2"/>
        <v>2688108.13</v>
      </c>
      <c r="I21" s="45">
        <f t="shared" si="0"/>
        <v>2032950.4660192998</v>
      </c>
      <c r="J21" s="69">
        <f t="shared" si="3"/>
        <v>3348864.5339807002</v>
      </c>
      <c r="K21" s="47">
        <f t="shared" si="4"/>
        <v>0.37774439775787538</v>
      </c>
      <c r="L21" s="28">
        <f t="shared" si="5"/>
        <v>0.50052015351698265</v>
      </c>
    </row>
    <row r="22" spans="1:12">
      <c r="A22" s="44" t="s">
        <v>34</v>
      </c>
      <c r="B22" s="44">
        <v>1175830</v>
      </c>
      <c r="C22" s="57">
        <v>79932.649999999994</v>
      </c>
      <c r="D22" s="57">
        <v>99591.47</v>
      </c>
      <c r="E22" s="57">
        <v>176201.5</v>
      </c>
      <c r="F22" s="57">
        <v>431171.55</v>
      </c>
      <c r="G22" s="57">
        <f t="shared" si="1"/>
        <v>786897.16999999993</v>
      </c>
      <c r="H22" s="24">
        <f t="shared" si="2"/>
        <v>388932.83000000007</v>
      </c>
      <c r="I22" s="23">
        <f t="shared" si="0"/>
        <v>298976.00256330147</v>
      </c>
      <c r="J22" s="68">
        <f t="shared" si="3"/>
        <v>876853.99743669853</v>
      </c>
      <c r="K22" s="25">
        <f t="shared" si="4"/>
        <v>0.25426805113264794</v>
      </c>
      <c r="L22" s="28">
        <f t="shared" si="5"/>
        <v>0.66922698859529006</v>
      </c>
    </row>
    <row r="23" spans="1:12">
      <c r="A23" s="45" t="s">
        <v>35</v>
      </c>
      <c r="B23" s="45">
        <v>641433</v>
      </c>
      <c r="C23" s="58">
        <v>69932.100000000006</v>
      </c>
      <c r="D23" s="58">
        <v>93323.21</v>
      </c>
      <c r="E23" s="58">
        <v>103537.88</v>
      </c>
      <c r="F23" s="58">
        <v>279112.45</v>
      </c>
      <c r="G23" s="58">
        <f t="shared" si="1"/>
        <v>545905.64</v>
      </c>
      <c r="H23" s="46">
        <f t="shared" si="2"/>
        <v>95527.359999999986</v>
      </c>
      <c r="I23" s="45">
        <f t="shared" si="0"/>
        <v>77726.232356720255</v>
      </c>
      <c r="J23" s="69">
        <f t="shared" si="3"/>
        <v>563706.76764327975</v>
      </c>
      <c r="K23" s="47">
        <f t="shared" si="4"/>
        <v>0.12117591760436441</v>
      </c>
      <c r="L23" s="28">
        <f t="shared" si="5"/>
        <v>0.85107195919137313</v>
      </c>
    </row>
    <row r="24" spans="1:12">
      <c r="A24" s="44" t="s">
        <v>36</v>
      </c>
      <c r="B24" s="44">
        <v>481278</v>
      </c>
      <c r="C24" s="57">
        <v>21468</v>
      </c>
      <c r="D24" s="57">
        <v>59079.4</v>
      </c>
      <c r="E24" s="57">
        <v>42600.94</v>
      </c>
      <c r="F24" s="57">
        <v>81170</v>
      </c>
      <c r="G24" s="57">
        <f t="shared" si="1"/>
        <v>204318.34</v>
      </c>
      <c r="H24" s="24">
        <f t="shared" si="2"/>
        <v>276959.66000000003</v>
      </c>
      <c r="I24" s="23">
        <f t="shared" si="0"/>
        <v>208566.34171266091</v>
      </c>
      <c r="J24" s="74">
        <f t="shared" si="3"/>
        <v>272711.65828733909</v>
      </c>
      <c r="K24" s="25">
        <f t="shared" si="4"/>
        <v>0.43335939251879563</v>
      </c>
      <c r="L24" s="28">
        <f t="shared" si="5"/>
        <v>0.42453288951499962</v>
      </c>
    </row>
    <row r="25" spans="1:12">
      <c r="A25" s="45" t="s">
        <v>37</v>
      </c>
      <c r="B25" s="45">
        <v>2807624</v>
      </c>
      <c r="C25" s="58">
        <v>392847.72</v>
      </c>
      <c r="D25" s="58">
        <v>476599.02</v>
      </c>
      <c r="E25" s="58">
        <v>673467.24</v>
      </c>
      <c r="F25" s="58">
        <v>1264710.02</v>
      </c>
      <c r="G25" s="58">
        <f t="shared" si="1"/>
        <v>2807624</v>
      </c>
      <c r="H25" s="46">
        <f t="shared" si="2"/>
        <v>0</v>
      </c>
      <c r="I25" s="45">
        <f t="shared" si="0"/>
        <v>34184.643512973562</v>
      </c>
      <c r="J25" s="69">
        <f t="shared" si="3"/>
        <v>2773439.3564870264</v>
      </c>
      <c r="K25" s="47">
        <f t="shared" si="4"/>
        <v>1.2175648702594688E-2</v>
      </c>
      <c r="L25" s="28">
        <f t="shared" si="5"/>
        <v>1</v>
      </c>
    </row>
    <row r="26" spans="1:12">
      <c r="A26" s="44" t="s">
        <v>38</v>
      </c>
      <c r="B26" s="44">
        <v>47328331</v>
      </c>
      <c r="C26" s="57">
        <v>5536112.7599999998</v>
      </c>
      <c r="D26" s="57">
        <v>9226718.4600000009</v>
      </c>
      <c r="E26" s="57">
        <v>10560125.539999999</v>
      </c>
      <c r="F26" s="57">
        <v>22005374.100000001</v>
      </c>
      <c r="G26" s="57">
        <f t="shared" si="1"/>
        <v>47328330.859999999</v>
      </c>
      <c r="H26" s="24">
        <f t="shared" si="2"/>
        <v>0.14000000059604645</v>
      </c>
      <c r="I26" s="23">
        <f t="shared" si="0"/>
        <v>576253.2344019711</v>
      </c>
      <c r="J26" s="68">
        <f t="shared" si="3"/>
        <v>46752077.765598029</v>
      </c>
      <c r="K26" s="25">
        <f t="shared" si="4"/>
        <v>1.2175650867594978E-2</v>
      </c>
      <c r="L26" s="28">
        <f t="shared" si="5"/>
        <v>0.99999999704194087</v>
      </c>
    </row>
    <row r="27" spans="1:12">
      <c r="A27" s="45" t="s">
        <v>39</v>
      </c>
      <c r="B27" s="45">
        <v>1217976</v>
      </c>
      <c r="C27" s="58">
        <v>196303.66</v>
      </c>
      <c r="D27" s="58">
        <v>302318.40000000002</v>
      </c>
      <c r="E27" s="58">
        <v>350070.7</v>
      </c>
      <c r="F27" s="58">
        <v>369283.24</v>
      </c>
      <c r="G27" s="58">
        <f t="shared" si="1"/>
        <v>1217976</v>
      </c>
      <c r="H27" s="46">
        <f t="shared" si="2"/>
        <v>0</v>
      </c>
      <c r="I27" s="45">
        <f t="shared" si="0"/>
        <v>14829.647904191632</v>
      </c>
      <c r="J27" s="69">
        <f t="shared" si="3"/>
        <v>1203146.3520958084</v>
      </c>
      <c r="K27" s="47">
        <f t="shared" si="4"/>
        <v>1.2175648702594799E-2</v>
      </c>
      <c r="L27" s="28">
        <f t="shared" si="5"/>
        <v>1</v>
      </c>
    </row>
    <row r="28" spans="1:12">
      <c r="A28" s="44" t="s">
        <v>40</v>
      </c>
      <c r="B28" s="44">
        <v>1241952</v>
      </c>
      <c r="C28" s="57">
        <v>183225.77</v>
      </c>
      <c r="D28" s="57">
        <v>224108.39</v>
      </c>
      <c r="E28" s="57">
        <v>215183.08</v>
      </c>
      <c r="F28" s="57">
        <v>340316.33</v>
      </c>
      <c r="G28" s="57">
        <f t="shared" si="1"/>
        <v>962833.57000000007</v>
      </c>
      <c r="H28" s="24">
        <f t="shared" si="2"/>
        <v>279118.42999999993</v>
      </c>
      <c r="I28" s="23">
        <f t="shared" si="0"/>
        <v>219408.04249720729</v>
      </c>
      <c r="J28" s="68">
        <f t="shared" si="3"/>
        <v>1022543.9575027927</v>
      </c>
      <c r="K28" s="25">
        <f t="shared" si="4"/>
        <v>0.17666386663671974</v>
      </c>
      <c r="L28" s="28">
        <f t="shared" si="5"/>
        <v>0.77525827890288845</v>
      </c>
    </row>
    <row r="29" spans="1:12">
      <c r="A29" s="45" t="s">
        <v>41</v>
      </c>
      <c r="B29" s="45">
        <v>421598</v>
      </c>
      <c r="C29" s="58">
        <v>94520.43</v>
      </c>
      <c r="D29" s="58">
        <v>101620.84</v>
      </c>
      <c r="E29" s="58">
        <v>91303.82</v>
      </c>
      <c r="F29" s="58">
        <v>102850.44</v>
      </c>
      <c r="G29" s="58">
        <f t="shared" si="1"/>
        <v>390295.52999999997</v>
      </c>
      <c r="H29" s="46">
        <f t="shared" si="2"/>
        <v>31302.47000000003</v>
      </c>
      <c r="I29" s="45">
        <f t="shared" si="0"/>
        <v>28043.472429439542</v>
      </c>
      <c r="J29" s="69">
        <f t="shared" si="3"/>
        <v>393554.52757056046</v>
      </c>
      <c r="K29" s="47">
        <f t="shared" si="4"/>
        <v>6.6517090758114517E-2</v>
      </c>
      <c r="L29" s="28">
        <f t="shared" si="5"/>
        <v>0.92575280243264901</v>
      </c>
    </row>
    <row r="30" spans="1:12">
      <c r="A30" s="44" t="s">
        <v>42</v>
      </c>
      <c r="B30" s="44">
        <v>723894</v>
      </c>
      <c r="C30" s="57">
        <v>126580.86</v>
      </c>
      <c r="D30" s="57">
        <v>126889.28</v>
      </c>
      <c r="E30" s="57">
        <v>211730.89</v>
      </c>
      <c r="F30" s="57">
        <v>258692.97</v>
      </c>
      <c r="G30" s="57">
        <f t="shared" si="1"/>
        <v>723894</v>
      </c>
      <c r="H30" s="24">
        <f t="shared" si="2"/>
        <v>0</v>
      </c>
      <c r="I30" s="23">
        <f t="shared" si="0"/>
        <v>8813.8790419161087</v>
      </c>
      <c r="J30" s="68">
        <f t="shared" si="3"/>
        <v>715080.12095808389</v>
      </c>
      <c r="K30" s="25">
        <f t="shared" si="4"/>
        <v>1.2175648702594688E-2</v>
      </c>
      <c r="L30" s="28">
        <f t="shared" si="5"/>
        <v>1</v>
      </c>
    </row>
    <row r="31" spans="1:12">
      <c r="A31" s="45" t="s">
        <v>43</v>
      </c>
      <c r="B31" s="45">
        <v>1882112</v>
      </c>
      <c r="C31" s="58">
        <v>441415.56</v>
      </c>
      <c r="D31" s="58">
        <v>378369.21</v>
      </c>
      <c r="E31" s="58">
        <v>540903.56000000006</v>
      </c>
      <c r="F31" s="58">
        <v>521423.68</v>
      </c>
      <c r="G31" s="58">
        <f t="shared" si="1"/>
        <v>1882112.01</v>
      </c>
      <c r="H31" s="46">
        <f t="shared" si="2"/>
        <v>0</v>
      </c>
      <c r="I31" s="45">
        <f t="shared" si="0"/>
        <v>22915.934530938044</v>
      </c>
      <c r="J31" s="69">
        <f t="shared" si="3"/>
        <v>1859196.065469062</v>
      </c>
      <c r="K31" s="47">
        <f t="shared" si="4"/>
        <v>1.2175648702594799E-2</v>
      </c>
      <c r="L31" s="28">
        <f t="shared" si="5"/>
        <v>1.0000000053131801</v>
      </c>
    </row>
    <row r="32" spans="1:12">
      <c r="A32" s="44" t="s">
        <v>44</v>
      </c>
      <c r="B32" s="44">
        <v>394124</v>
      </c>
      <c r="C32" s="57">
        <v>108467.27</v>
      </c>
      <c r="D32" s="57">
        <v>103169.32</v>
      </c>
      <c r="E32" s="57">
        <v>110685.37</v>
      </c>
      <c r="F32" s="57">
        <v>71802.03</v>
      </c>
      <c r="G32" s="57">
        <f t="shared" si="1"/>
        <v>394123.99</v>
      </c>
      <c r="H32" s="24">
        <f t="shared" si="2"/>
        <v>1.0000000009313226E-2</v>
      </c>
      <c r="I32" s="23">
        <f t="shared" si="0"/>
        <v>4798.7226882504183</v>
      </c>
      <c r="J32" s="68">
        <f t="shared" si="3"/>
        <v>389325.27731174958</v>
      </c>
      <c r="K32" s="25">
        <f t="shared" si="4"/>
        <v>1.2175667272864454E-2</v>
      </c>
      <c r="L32" s="28">
        <f t="shared" si="5"/>
        <v>0.99999997462727463</v>
      </c>
    </row>
    <row r="33" spans="1:12">
      <c r="A33" s="45" t="s">
        <v>45</v>
      </c>
      <c r="B33" s="45">
        <v>403629</v>
      </c>
      <c r="C33" s="58">
        <v>58665.37</v>
      </c>
      <c r="D33" s="58">
        <v>56752.51</v>
      </c>
      <c r="E33" s="58">
        <v>103899.39</v>
      </c>
      <c r="F33" s="58">
        <v>184311.64</v>
      </c>
      <c r="G33" s="58">
        <f t="shared" si="1"/>
        <v>403628.91000000003</v>
      </c>
      <c r="H33" s="46">
        <f t="shared" si="2"/>
        <v>8.999999996740371E-2</v>
      </c>
      <c r="I33" s="45">
        <f t="shared" si="0"/>
        <v>4914.5107810803456</v>
      </c>
      <c r="J33" s="69">
        <f t="shared" si="3"/>
        <v>398714.48921891965</v>
      </c>
      <c r="K33" s="47">
        <f t="shared" si="4"/>
        <v>1.2175811899244993E-2</v>
      </c>
      <c r="L33" s="28">
        <f t="shared" si="5"/>
        <v>0.99999977702295928</v>
      </c>
    </row>
    <row r="34" spans="1:12">
      <c r="A34" s="44" t="s">
        <v>46</v>
      </c>
      <c r="B34" s="44">
        <v>2563477</v>
      </c>
      <c r="C34" s="57">
        <v>293651.49</v>
      </c>
      <c r="D34" s="57">
        <v>657384.54</v>
      </c>
      <c r="E34" s="57">
        <v>949434.33</v>
      </c>
      <c r="F34" s="57">
        <v>663006.64</v>
      </c>
      <c r="G34" s="57">
        <f t="shared" si="1"/>
        <v>2563477</v>
      </c>
      <c r="H34" s="24">
        <f t="shared" si="2"/>
        <v>0</v>
      </c>
      <c r="I34" s="23">
        <f t="shared" si="0"/>
        <v>31211.995409181342</v>
      </c>
      <c r="J34" s="68">
        <f t="shared" si="3"/>
        <v>2532265.0045908187</v>
      </c>
      <c r="K34" s="25">
        <f t="shared" si="4"/>
        <v>1.2175648702594688E-2</v>
      </c>
      <c r="L34" s="28">
        <f t="shared" si="5"/>
        <v>1</v>
      </c>
    </row>
    <row r="35" spans="1:12">
      <c r="A35" s="45" t="s">
        <v>47</v>
      </c>
      <c r="B35" s="45">
        <v>896612</v>
      </c>
      <c r="C35" s="58">
        <v>216564.51</v>
      </c>
      <c r="D35" s="58">
        <v>244270.86</v>
      </c>
      <c r="E35" s="58">
        <v>313368.34000000003</v>
      </c>
      <c r="F35" s="58">
        <v>122408.29</v>
      </c>
      <c r="G35" s="58">
        <f t="shared" si="1"/>
        <v>896612</v>
      </c>
      <c r="H35" s="46">
        <f t="shared" si="2"/>
        <v>0</v>
      </c>
      <c r="I35" s="45">
        <f t="shared" si="0"/>
        <v>10916.832734530792</v>
      </c>
      <c r="J35" s="69">
        <f t="shared" si="3"/>
        <v>885695.16726546921</v>
      </c>
      <c r="K35" s="47">
        <f t="shared" si="4"/>
        <v>1.2175648702594688E-2</v>
      </c>
      <c r="L35" s="28">
        <f t="shared" si="5"/>
        <v>1</v>
      </c>
    </row>
    <row r="36" spans="1:12">
      <c r="A36" s="44" t="s">
        <v>48</v>
      </c>
      <c r="B36" s="44">
        <v>690079</v>
      </c>
      <c r="C36" s="57">
        <v>151075.48000000001</v>
      </c>
      <c r="D36" s="57">
        <v>192996.15</v>
      </c>
      <c r="E36" s="57">
        <v>134528.71</v>
      </c>
      <c r="F36" s="72">
        <v>211278.66</v>
      </c>
      <c r="G36" s="57">
        <f t="shared" si="1"/>
        <v>689879</v>
      </c>
      <c r="H36" s="24">
        <f t="shared" si="2"/>
        <v>200</v>
      </c>
      <c r="I36" s="23">
        <f t="shared" si="0"/>
        <v>8548.5392605742672</v>
      </c>
      <c r="J36" s="74">
        <f t="shared" si="3"/>
        <v>681530.46073942573</v>
      </c>
      <c r="K36" s="25">
        <f t="shared" si="4"/>
        <v>1.238776902437877E-2</v>
      </c>
      <c r="L36" s="28">
        <f t="shared" si="5"/>
        <v>0.99971017811004248</v>
      </c>
    </row>
    <row r="37" spans="1:12">
      <c r="A37" s="45" t="s">
        <v>49</v>
      </c>
      <c r="B37" s="45">
        <v>13351733</v>
      </c>
      <c r="C37" s="58">
        <v>1653747.55</v>
      </c>
      <c r="D37" s="58">
        <v>2063346.97</v>
      </c>
      <c r="E37" s="58">
        <v>2984278.28</v>
      </c>
      <c r="F37" s="58">
        <v>6102158.4500000002</v>
      </c>
      <c r="G37" s="58">
        <f t="shared" si="1"/>
        <v>12803531.25</v>
      </c>
      <c r="H37" s="46">
        <f t="shared" si="2"/>
        <v>548201.75</v>
      </c>
      <c r="I37" s="45">
        <f t="shared" si="0"/>
        <v>563794.26711117104</v>
      </c>
      <c r="J37" s="69">
        <f t="shared" si="3"/>
        <v>12787938.732888829</v>
      </c>
      <c r="K37" s="47">
        <f t="shared" si="4"/>
        <v>4.2226298796655959E-2</v>
      </c>
      <c r="L37" s="28">
        <f t="shared" si="5"/>
        <v>0.95894152841432645</v>
      </c>
    </row>
    <row r="38" spans="1:12">
      <c r="A38" s="44" t="s">
        <v>50</v>
      </c>
      <c r="B38" s="44">
        <v>1033025</v>
      </c>
      <c r="C38" s="57">
        <v>144750</v>
      </c>
      <c r="D38" s="57">
        <v>157295</v>
      </c>
      <c r="E38" s="57">
        <v>181745</v>
      </c>
      <c r="F38" s="57">
        <v>282661</v>
      </c>
      <c r="G38" s="57">
        <f t="shared" si="1"/>
        <v>766451</v>
      </c>
      <c r="H38" s="24">
        <f t="shared" si="2"/>
        <v>266574</v>
      </c>
      <c r="I38" s="23">
        <f t="shared" ref="I38:I66" si="6">B38-J38</f>
        <v>207682.96625167166</v>
      </c>
      <c r="J38" s="68">
        <f t="shared" si="3"/>
        <v>825342.03374832834</v>
      </c>
      <c r="K38" s="25">
        <f t="shared" ref="K38:K66" si="7">1-(J38/B38)</f>
        <v>0.2010435045150617</v>
      </c>
      <c r="L38" s="28">
        <f t="shared" si="5"/>
        <v>0.74194816195155011</v>
      </c>
    </row>
    <row r="39" spans="1:12">
      <c r="A39" s="45" t="s">
        <v>51</v>
      </c>
      <c r="B39" s="45">
        <v>1661462</v>
      </c>
      <c r="C39" s="58">
        <v>201400.04</v>
      </c>
      <c r="D39" s="58">
        <v>308191.3</v>
      </c>
      <c r="E39" s="58">
        <v>284890.55</v>
      </c>
      <c r="F39" s="58">
        <v>359227.65</v>
      </c>
      <c r="G39" s="58">
        <f t="shared" si="1"/>
        <v>1153709.54</v>
      </c>
      <c r="H39" s="46">
        <f t="shared" si="2"/>
        <v>507752.45999999996</v>
      </c>
      <c r="I39" s="45">
        <f t="shared" si="6"/>
        <v>391852.84341401956</v>
      </c>
      <c r="J39" s="69">
        <f t="shared" si="3"/>
        <v>1269609.1565859804</v>
      </c>
      <c r="K39" s="47">
        <f t="shared" si="7"/>
        <v>0.23584821284749191</v>
      </c>
      <c r="L39" s="28">
        <f t="shared" si="5"/>
        <v>0.694394178139494</v>
      </c>
    </row>
    <row r="40" spans="1:12">
      <c r="A40" s="44" t="s">
        <v>52</v>
      </c>
      <c r="B40" s="44">
        <v>420397</v>
      </c>
      <c r="C40" s="57">
        <v>239.24</v>
      </c>
      <c r="D40" s="57">
        <v>43637.36</v>
      </c>
      <c r="E40" s="57">
        <v>37364.660000000003</v>
      </c>
      <c r="F40" s="57">
        <v>73972.460000000006</v>
      </c>
      <c r="G40" s="57">
        <f t="shared" si="1"/>
        <v>155213.72000000003</v>
      </c>
      <c r="H40" s="24">
        <f t="shared" si="2"/>
        <v>265183.27999999997</v>
      </c>
      <c r="I40" s="23">
        <f t="shared" si="6"/>
        <v>199205.95650331414</v>
      </c>
      <c r="J40" s="74">
        <f t="shared" si="3"/>
        <v>221191.04349668586</v>
      </c>
      <c r="K40" s="25">
        <f t="shared" si="7"/>
        <v>0.47385199348071971</v>
      </c>
      <c r="L40" s="28">
        <f t="shared" si="5"/>
        <v>0.36920748720851965</v>
      </c>
    </row>
    <row r="41" spans="1:12">
      <c r="A41" s="45" t="s">
        <v>53</v>
      </c>
      <c r="B41" s="45">
        <v>11782061</v>
      </c>
      <c r="C41" s="58">
        <v>255773.11</v>
      </c>
      <c r="D41" s="58">
        <v>2319737.6</v>
      </c>
      <c r="E41" s="58">
        <v>2740505.57</v>
      </c>
      <c r="F41" s="58">
        <v>6466274.5999999996</v>
      </c>
      <c r="G41" s="58">
        <f t="shared" si="1"/>
        <v>11782290.879999999</v>
      </c>
      <c r="H41" s="46">
        <f t="shared" si="2"/>
        <v>0</v>
      </c>
      <c r="I41" s="45">
        <f t="shared" si="6"/>
        <v>143454.23572854139</v>
      </c>
      <c r="J41" s="69">
        <f t="shared" si="3"/>
        <v>11638606.764271459</v>
      </c>
      <c r="K41" s="47">
        <f t="shared" si="7"/>
        <v>1.2175648702594688E-2</v>
      </c>
      <c r="L41" s="28">
        <f t="shared" si="5"/>
        <v>1.0000195110176393</v>
      </c>
    </row>
    <row r="42" spans="1:12">
      <c r="A42" s="44" t="s">
        <v>54</v>
      </c>
      <c r="B42" s="44">
        <v>7072450</v>
      </c>
      <c r="C42" s="57">
        <v>1419750.86</v>
      </c>
      <c r="D42" s="57">
        <v>1519615.16</v>
      </c>
      <c r="E42" s="57">
        <v>1761124.51</v>
      </c>
      <c r="F42" s="57">
        <v>2335056.19</v>
      </c>
      <c r="G42" s="57">
        <f t="shared" si="1"/>
        <v>7035546.7200000007</v>
      </c>
      <c r="H42" s="24">
        <f t="shared" si="2"/>
        <v>36903.279999999329</v>
      </c>
      <c r="I42" s="23">
        <f t="shared" si="6"/>
        <v>113121.13661951479</v>
      </c>
      <c r="J42" s="68">
        <f t="shared" si="3"/>
        <v>6959328.8633804852</v>
      </c>
      <c r="K42" s="25">
        <f t="shared" si="7"/>
        <v>1.5994618077118217E-2</v>
      </c>
      <c r="L42" s="28">
        <f t="shared" si="5"/>
        <v>0.99478210803893996</v>
      </c>
    </row>
    <row r="43" spans="1:12">
      <c r="A43" s="45" t="s">
        <v>55</v>
      </c>
      <c r="B43" s="45">
        <v>647267</v>
      </c>
      <c r="C43" s="58">
        <v>128925.35</v>
      </c>
      <c r="D43" s="58">
        <v>121462.37</v>
      </c>
      <c r="E43" s="58">
        <v>157437.04999999999</v>
      </c>
      <c r="F43" s="58">
        <v>170466.95</v>
      </c>
      <c r="G43" s="58">
        <f t="shared" si="1"/>
        <v>578291.72</v>
      </c>
      <c r="H43" s="46">
        <f t="shared" si="2"/>
        <v>68975.280000000028</v>
      </c>
      <c r="I43" s="45">
        <f t="shared" si="6"/>
        <v>58363.82700808777</v>
      </c>
      <c r="J43" s="69">
        <f t="shared" si="3"/>
        <v>588903.17299191223</v>
      </c>
      <c r="K43" s="47">
        <f t="shared" si="7"/>
        <v>9.0169631710079079E-2</v>
      </c>
      <c r="L43" s="28">
        <f t="shared" si="5"/>
        <v>0.89343612450503418</v>
      </c>
    </row>
    <row r="44" spans="1:12">
      <c r="A44" s="44" t="s">
        <v>56</v>
      </c>
      <c r="B44" s="44">
        <v>11284416</v>
      </c>
      <c r="C44" s="57">
        <v>1712515.64</v>
      </c>
      <c r="D44" s="57">
        <v>4760756.9000000004</v>
      </c>
      <c r="E44" s="57">
        <v>2316219.62</v>
      </c>
      <c r="F44" s="57">
        <v>2315811.7999999998</v>
      </c>
      <c r="G44" s="57">
        <f t="shared" si="1"/>
        <v>11105303.960000001</v>
      </c>
      <c r="H44" s="24">
        <f t="shared" si="2"/>
        <v>179112.03999999911</v>
      </c>
      <c r="I44" s="23">
        <f t="shared" si="6"/>
        <v>268486.98966750875</v>
      </c>
      <c r="J44" s="68">
        <f t="shared" si="3"/>
        <v>11015929.010332491</v>
      </c>
      <c r="K44" s="25">
        <f t="shared" si="7"/>
        <v>2.3792723492957801E-2</v>
      </c>
      <c r="L44" s="28">
        <f t="shared" si="5"/>
        <v>0.98412748696964036</v>
      </c>
    </row>
    <row r="45" spans="1:12">
      <c r="A45" s="45" t="s">
        <v>57</v>
      </c>
      <c r="B45" s="45">
        <v>14356108</v>
      </c>
      <c r="C45" s="58">
        <v>3175544.24</v>
      </c>
      <c r="D45" s="58">
        <v>3395436.62</v>
      </c>
      <c r="E45" s="58">
        <v>3762101.8</v>
      </c>
      <c r="F45" s="58">
        <v>4023025.35</v>
      </c>
      <c r="G45" s="58">
        <f t="shared" si="1"/>
        <v>14356108.01</v>
      </c>
      <c r="H45" s="46">
        <f t="shared" si="2"/>
        <v>0</v>
      </c>
      <c r="I45" s="45">
        <f t="shared" si="6"/>
        <v>174794.92774450965</v>
      </c>
      <c r="J45" s="69">
        <f t="shared" si="3"/>
        <v>14181313.07225549</v>
      </c>
      <c r="K45" s="47">
        <f t="shared" si="7"/>
        <v>1.2175648702594688E-2</v>
      </c>
      <c r="L45" s="28">
        <f t="shared" si="5"/>
        <v>1.0000000006965677</v>
      </c>
    </row>
    <row r="46" spans="1:12">
      <c r="A46" s="44" t="s">
        <v>58</v>
      </c>
      <c r="B46" s="44">
        <v>3639888</v>
      </c>
      <c r="C46" s="57">
        <v>756276.77</v>
      </c>
      <c r="D46" s="57">
        <v>947718.46</v>
      </c>
      <c r="E46" s="57">
        <v>778631.09</v>
      </c>
      <c r="F46" s="57">
        <v>1136666.3899999999</v>
      </c>
      <c r="G46" s="57">
        <f t="shared" si="1"/>
        <v>3619292.71</v>
      </c>
      <c r="H46" s="24">
        <f t="shared" si="2"/>
        <v>20595.290000000037</v>
      </c>
      <c r="I46" s="23">
        <f t="shared" si="6"/>
        <v>59391.66765323095</v>
      </c>
      <c r="J46" s="68">
        <f t="shared" si="3"/>
        <v>3580496.332346769</v>
      </c>
      <c r="K46" s="25">
        <f t="shared" si="7"/>
        <v>1.6316894270711368E-2</v>
      </c>
      <c r="L46" s="28">
        <f t="shared" si="5"/>
        <v>0.99434177919760169</v>
      </c>
    </row>
    <row r="47" spans="1:12">
      <c r="A47" s="45" t="s">
        <v>59</v>
      </c>
      <c r="B47" s="45">
        <v>4031505</v>
      </c>
      <c r="C47" s="58">
        <v>681015.23</v>
      </c>
      <c r="D47" s="58">
        <v>636874.75</v>
      </c>
      <c r="E47" s="58">
        <v>753173.83</v>
      </c>
      <c r="F47" s="58">
        <v>1264206.6599999999</v>
      </c>
      <c r="G47" s="79">
        <f t="shared" si="1"/>
        <v>3335270.4699999997</v>
      </c>
      <c r="H47" s="46">
        <f t="shared" si="2"/>
        <v>696234.53000000026</v>
      </c>
      <c r="I47" s="45">
        <f t="shared" si="6"/>
        <v>558659.47365787951</v>
      </c>
      <c r="J47" s="69">
        <f t="shared" si="3"/>
        <v>3472845.5263421205</v>
      </c>
      <c r="K47" s="47">
        <f t="shared" si="7"/>
        <v>0.1385734294408365</v>
      </c>
      <c r="L47" s="28">
        <f t="shared" si="5"/>
        <v>0.8273015834037164</v>
      </c>
    </row>
    <row r="48" spans="1:12">
      <c r="A48" s="44" t="s">
        <v>60</v>
      </c>
      <c r="B48" s="44">
        <v>1459610</v>
      </c>
      <c r="C48" s="57">
        <v>240083.36</v>
      </c>
      <c r="D48" s="57">
        <v>277526.24</v>
      </c>
      <c r="E48" s="57">
        <v>364475.63</v>
      </c>
      <c r="F48" s="57">
        <v>577524.76</v>
      </c>
      <c r="G48" s="57">
        <f t="shared" si="1"/>
        <v>1459609.99</v>
      </c>
      <c r="H48" s="24">
        <f t="shared" si="2"/>
        <v>1.0000000009313226E-2</v>
      </c>
      <c r="I48" s="23">
        <f t="shared" si="6"/>
        <v>17771.705921783345</v>
      </c>
      <c r="J48" s="68">
        <f t="shared" si="3"/>
        <v>1441838.2940782167</v>
      </c>
      <c r="K48" s="25">
        <f t="shared" si="7"/>
        <v>1.2175653716940404E-2</v>
      </c>
      <c r="L48" s="28">
        <f t="shared" si="5"/>
        <v>0.99999999314885479</v>
      </c>
    </row>
    <row r="49" spans="1:12">
      <c r="A49" s="45" t="s">
        <v>61</v>
      </c>
      <c r="B49" s="45">
        <v>3141653</v>
      </c>
      <c r="C49" s="58">
        <v>147230.79999999999</v>
      </c>
      <c r="D49" s="58">
        <v>934903.71</v>
      </c>
      <c r="E49" s="58">
        <v>899058.56</v>
      </c>
      <c r="F49" s="58">
        <v>1160459.93</v>
      </c>
      <c r="G49" s="58">
        <f t="shared" si="1"/>
        <v>3141653</v>
      </c>
      <c r="H49" s="46">
        <f t="shared" si="2"/>
        <v>0</v>
      </c>
      <c r="I49" s="45">
        <f t="shared" si="6"/>
        <v>38251.663273453247</v>
      </c>
      <c r="J49" s="69">
        <f t="shared" si="3"/>
        <v>3103401.3367265468</v>
      </c>
      <c r="K49" s="47">
        <f t="shared" si="7"/>
        <v>1.217564870259491E-2</v>
      </c>
      <c r="L49" s="28">
        <f t="shared" si="5"/>
        <v>1</v>
      </c>
    </row>
    <row r="50" spans="1:12">
      <c r="A50" s="44" t="s">
        <v>62</v>
      </c>
      <c r="B50" s="44">
        <v>2433999</v>
      </c>
      <c r="C50" s="57">
        <v>271172.08</v>
      </c>
      <c r="D50" s="57">
        <v>537416.28</v>
      </c>
      <c r="E50" s="57">
        <v>560351.18000000005</v>
      </c>
      <c r="F50" s="57">
        <v>1029197.71</v>
      </c>
      <c r="G50" s="57">
        <f t="shared" si="1"/>
        <v>2398137.25</v>
      </c>
      <c r="H50" s="24">
        <f t="shared" si="2"/>
        <v>35861.75</v>
      </c>
      <c r="I50" s="23">
        <f t="shared" si="6"/>
        <v>55882.692060413305</v>
      </c>
      <c r="J50" s="68">
        <f t="shared" si="3"/>
        <v>2378116.3079395867</v>
      </c>
      <c r="K50" s="25">
        <f t="shared" si="7"/>
        <v>2.2959209128850633E-2</v>
      </c>
      <c r="L50" s="28">
        <f t="shared" si="5"/>
        <v>0.98526632508887635</v>
      </c>
    </row>
    <row r="51" spans="1:12">
      <c r="A51" s="45" t="s">
        <v>63</v>
      </c>
      <c r="B51" s="45">
        <v>7296326</v>
      </c>
      <c r="C51" s="58">
        <v>1526728.24</v>
      </c>
      <c r="D51" s="58">
        <v>1586822.69</v>
      </c>
      <c r="E51" s="58">
        <v>1865232.04</v>
      </c>
      <c r="F51" s="58">
        <v>2317543.04</v>
      </c>
      <c r="G51" s="58">
        <f t="shared" si="1"/>
        <v>7296326.0099999998</v>
      </c>
      <c r="H51" s="46">
        <f t="shared" si="2"/>
        <v>0</v>
      </c>
      <c r="I51" s="45">
        <f t="shared" si="6"/>
        <v>88837.502195607871</v>
      </c>
      <c r="J51" s="69">
        <f t="shared" si="3"/>
        <v>7207488.4978043921</v>
      </c>
      <c r="K51" s="47">
        <f t="shared" si="7"/>
        <v>1.2175648702594688E-2</v>
      </c>
      <c r="L51" s="28">
        <f t="shared" si="5"/>
        <v>1.0000000013705528</v>
      </c>
    </row>
    <row r="52" spans="1:12">
      <c r="A52" s="44" t="s">
        <v>64</v>
      </c>
      <c r="B52" s="44">
        <v>1475452</v>
      </c>
      <c r="C52" s="57">
        <v>113467.94</v>
      </c>
      <c r="D52" s="57">
        <v>298509.96999999997</v>
      </c>
      <c r="E52" s="57">
        <v>389526.98</v>
      </c>
      <c r="F52" s="57">
        <v>663580.21</v>
      </c>
      <c r="G52" s="57">
        <f t="shared" si="1"/>
        <v>1465085.0999999999</v>
      </c>
      <c r="H52" s="24">
        <f t="shared" si="2"/>
        <v>10366.90000000014</v>
      </c>
      <c r="I52" s="23">
        <f t="shared" si="6"/>
        <v>25552.107911920175</v>
      </c>
      <c r="J52" s="68">
        <f t="shared" si="3"/>
        <v>1449899.8920880798</v>
      </c>
      <c r="K52" s="25">
        <f t="shared" si="7"/>
        <v>1.7318156003665486E-2</v>
      </c>
      <c r="L52" s="28">
        <f t="shared" si="5"/>
        <v>0.99297374635027091</v>
      </c>
    </row>
    <row r="53" spans="1:12">
      <c r="A53" s="45" t="s">
        <v>65</v>
      </c>
      <c r="B53" s="45">
        <v>1031180</v>
      </c>
      <c r="C53" s="58">
        <v>132830.97</v>
      </c>
      <c r="D53" s="58">
        <v>145206.62</v>
      </c>
      <c r="E53" s="58">
        <v>144912.14000000001</v>
      </c>
      <c r="F53" s="58">
        <v>291139.86</v>
      </c>
      <c r="G53" s="58">
        <f t="shared" si="1"/>
        <v>714089.59</v>
      </c>
      <c r="H53" s="46">
        <f t="shared" si="2"/>
        <v>317090.41000000003</v>
      </c>
      <c r="I53" s="45">
        <f t="shared" si="6"/>
        <v>244633.40697366593</v>
      </c>
      <c r="J53" s="69">
        <f t="shared" si="3"/>
        <v>786546.59302633407</v>
      </c>
      <c r="K53" s="47">
        <f t="shared" si="7"/>
        <v>0.23723637674670373</v>
      </c>
      <c r="L53" s="28">
        <f t="shared" si="5"/>
        <v>0.69249751740724219</v>
      </c>
    </row>
    <row r="54" spans="1:12">
      <c r="A54" s="44" t="s">
        <v>66</v>
      </c>
      <c r="B54" s="44">
        <v>362059</v>
      </c>
      <c r="C54" s="57">
        <v>51869.71</v>
      </c>
      <c r="D54" s="57">
        <v>14325.24</v>
      </c>
      <c r="E54" s="57">
        <v>59515.15</v>
      </c>
      <c r="F54" s="57">
        <v>103896.12</v>
      </c>
      <c r="G54" s="57">
        <f t="shared" si="1"/>
        <v>229606.22</v>
      </c>
      <c r="H54" s="24">
        <f t="shared" si="2"/>
        <v>132452.78</v>
      </c>
      <c r="I54" s="23">
        <f t="shared" si="6"/>
        <v>101350.34687052536</v>
      </c>
      <c r="J54" s="74">
        <f t="shared" si="3"/>
        <v>260708.65312947464</v>
      </c>
      <c r="K54" s="25">
        <f t="shared" si="7"/>
        <v>0.27992771031938268</v>
      </c>
      <c r="L54" s="28">
        <f t="shared" si="5"/>
        <v>0.63416796709928491</v>
      </c>
    </row>
    <row r="55" spans="1:12">
      <c r="A55" s="45" t="s">
        <v>67</v>
      </c>
      <c r="B55" s="45">
        <v>538801</v>
      </c>
      <c r="C55" s="58">
        <v>55586.41</v>
      </c>
      <c r="D55" s="58">
        <v>108308.85</v>
      </c>
      <c r="E55" s="58">
        <v>139162.07999999999</v>
      </c>
      <c r="F55" s="58">
        <v>220881.22</v>
      </c>
      <c r="G55" s="58">
        <f t="shared" si="1"/>
        <v>523938.55999999994</v>
      </c>
      <c r="H55" s="46">
        <f t="shared" si="2"/>
        <v>14862.440000000061</v>
      </c>
      <c r="I55" s="45">
        <f t="shared" si="6"/>
        <v>17438.055149471271</v>
      </c>
      <c r="J55" s="69">
        <f t="shared" si="3"/>
        <v>521362.94485052873</v>
      </c>
      <c r="K55" s="47">
        <f t="shared" si="7"/>
        <v>3.2364556022485558E-2</v>
      </c>
      <c r="L55" s="28">
        <f t="shared" si="5"/>
        <v>0.97241571563527152</v>
      </c>
    </row>
    <row r="56" spans="1:12">
      <c r="A56" s="44" t="s">
        <v>68</v>
      </c>
      <c r="B56" s="44">
        <v>2186187</v>
      </c>
      <c r="C56" s="57">
        <v>455382.88</v>
      </c>
      <c r="D56" s="57">
        <v>465658.47</v>
      </c>
      <c r="E56" s="72">
        <v>476728</v>
      </c>
      <c r="F56" s="57">
        <v>695073.13</v>
      </c>
      <c r="G56" s="57">
        <f t="shared" si="1"/>
        <v>2092842.48</v>
      </c>
      <c r="H56" s="24">
        <f t="shared" si="2"/>
        <v>93344.520000000019</v>
      </c>
      <c r="I56" s="23">
        <f t="shared" si="6"/>
        <v>94936.996202832321</v>
      </c>
      <c r="J56" s="68">
        <f t="shared" si="3"/>
        <v>2091250.0037971677</v>
      </c>
      <c r="K56" s="25">
        <f t="shared" si="7"/>
        <v>4.3425835119700329E-2</v>
      </c>
      <c r="L56" s="28">
        <f t="shared" si="5"/>
        <v>0.95730259122389805</v>
      </c>
    </row>
    <row r="57" spans="1:12">
      <c r="A57" s="45" t="s">
        <v>69</v>
      </c>
      <c r="B57" s="45">
        <v>2174091</v>
      </c>
      <c r="C57" s="58">
        <v>72429.8</v>
      </c>
      <c r="D57" s="58">
        <v>238815.64</v>
      </c>
      <c r="E57" s="58">
        <v>171800.46</v>
      </c>
      <c r="F57" s="58">
        <v>1574734.73</v>
      </c>
      <c r="G57" s="58">
        <f t="shared" si="1"/>
        <v>2057780.63</v>
      </c>
      <c r="H57" s="46">
        <f t="shared" si="2"/>
        <v>116310.37000000011</v>
      </c>
      <c r="I57" s="45">
        <f t="shared" si="6"/>
        <v>111598.39985545515</v>
      </c>
      <c r="J57" s="69">
        <f t="shared" si="3"/>
        <v>2062492.6001445448</v>
      </c>
      <c r="K57" s="47">
        <f t="shared" si="7"/>
        <v>5.133106197277626E-2</v>
      </c>
      <c r="L57" s="28">
        <f t="shared" si="5"/>
        <v>0.94650160917827264</v>
      </c>
    </row>
    <row r="58" spans="1:12">
      <c r="A58" s="44" t="s">
        <v>70</v>
      </c>
      <c r="B58" s="44">
        <v>2975808</v>
      </c>
      <c r="C58" s="57">
        <v>892498.12</v>
      </c>
      <c r="D58" s="57">
        <v>541475.75</v>
      </c>
      <c r="E58" s="57">
        <v>659601.43000000005</v>
      </c>
      <c r="F58" s="57">
        <v>860833.28000000003</v>
      </c>
      <c r="G58" s="57">
        <f t="shared" si="1"/>
        <v>2954408.58</v>
      </c>
      <c r="H58" s="24">
        <f t="shared" si="2"/>
        <v>21399.419999999925</v>
      </c>
      <c r="I58" s="23">
        <f t="shared" si="6"/>
        <v>51894.604723404627</v>
      </c>
      <c r="J58" s="68">
        <f t="shared" si="3"/>
        <v>2923913.3952765954</v>
      </c>
      <c r="K58" s="25">
        <f t="shared" si="7"/>
        <v>1.7438828285764596E-2</v>
      </c>
      <c r="L58" s="28">
        <f t="shared" si="5"/>
        <v>0.99280887073359569</v>
      </c>
    </row>
    <row r="59" spans="1:12">
      <c r="A59" s="45" t="s">
        <v>71</v>
      </c>
      <c r="B59" s="45">
        <v>787927</v>
      </c>
      <c r="C59" s="58">
        <v>2699.19</v>
      </c>
      <c r="D59" s="58">
        <v>194108.13</v>
      </c>
      <c r="E59" s="58">
        <v>243022.5</v>
      </c>
      <c r="F59" s="58">
        <v>348097.19</v>
      </c>
      <c r="G59" s="58">
        <f t="shared" si="1"/>
        <v>787927.01</v>
      </c>
      <c r="H59" s="46">
        <f t="shared" si="2"/>
        <v>0</v>
      </c>
      <c r="I59" s="45">
        <f t="shared" si="6"/>
        <v>9593.5223552893149</v>
      </c>
      <c r="J59" s="69">
        <f t="shared" si="3"/>
        <v>778333.47764471069</v>
      </c>
      <c r="K59" s="47">
        <f t="shared" si="7"/>
        <v>1.2175648702594688E-2</v>
      </c>
      <c r="L59" s="28">
        <f t="shared" si="5"/>
        <v>1.0000000126915312</v>
      </c>
    </row>
    <row r="60" spans="1:12">
      <c r="A60" s="44" t="s">
        <v>72</v>
      </c>
      <c r="B60" s="44">
        <v>642801</v>
      </c>
      <c r="C60" s="23" t="s">
        <v>27</v>
      </c>
      <c r="D60" s="57">
        <v>16295.11</v>
      </c>
      <c r="E60" s="57">
        <v>19312.400000000001</v>
      </c>
      <c r="F60" s="57">
        <v>105610.69</v>
      </c>
      <c r="G60" s="57">
        <f t="shared" si="1"/>
        <v>141218.20000000001</v>
      </c>
      <c r="H60" s="24">
        <f t="shared" si="2"/>
        <v>501582.8</v>
      </c>
      <c r="I60" s="23">
        <f t="shared" si="6"/>
        <v>374934.41757791315</v>
      </c>
      <c r="J60" s="74">
        <f t="shared" si="3"/>
        <v>267866.58242208685</v>
      </c>
      <c r="K60" s="25">
        <f>1-(J60/B60)</f>
        <v>0.58328225621601892</v>
      </c>
      <c r="L60" s="28">
        <f t="shared" si="5"/>
        <v>0.2196919419851556</v>
      </c>
    </row>
    <row r="61" spans="1:12">
      <c r="A61" s="45" t="s">
        <v>73</v>
      </c>
      <c r="B61" s="45">
        <v>405254</v>
      </c>
      <c r="C61" s="58">
        <v>58317.32</v>
      </c>
      <c r="D61" s="58">
        <v>90609.42</v>
      </c>
      <c r="E61" s="58">
        <v>121620.02</v>
      </c>
      <c r="F61" s="58">
        <v>134707.24</v>
      </c>
      <c r="G61" s="58">
        <f t="shared" si="1"/>
        <v>405254</v>
      </c>
      <c r="H61" s="46">
        <f t="shared" si="2"/>
        <v>0</v>
      </c>
      <c r="I61" s="45">
        <f t="shared" si="6"/>
        <v>4934.2303393213078</v>
      </c>
      <c r="J61" s="69">
        <f t="shared" si="3"/>
        <v>400319.76966067869</v>
      </c>
      <c r="K61" s="47">
        <f t="shared" si="7"/>
        <v>1.2175648702594688E-2</v>
      </c>
      <c r="L61" s="28">
        <f t="shared" si="5"/>
        <v>1</v>
      </c>
    </row>
    <row r="62" spans="1:12">
      <c r="A62" s="44" t="s">
        <v>74</v>
      </c>
      <c r="B62" s="44">
        <v>3085604</v>
      </c>
      <c r="C62" s="57">
        <v>460876.62</v>
      </c>
      <c r="D62" s="57">
        <v>786151.11</v>
      </c>
      <c r="E62" s="57">
        <v>698352.09</v>
      </c>
      <c r="F62" s="57">
        <v>1138922.06</v>
      </c>
      <c r="G62" s="57">
        <f t="shared" si="1"/>
        <v>3084301.88</v>
      </c>
      <c r="H62" s="24">
        <f t="shared" si="2"/>
        <v>1302.1200000001118</v>
      </c>
      <c r="I62" s="23">
        <f t="shared" si="6"/>
        <v>38522.250531970989</v>
      </c>
      <c r="J62" s="68">
        <f t="shared" si="3"/>
        <v>3047081.749468029</v>
      </c>
      <c r="K62" s="25">
        <f t="shared" si="7"/>
        <v>1.2484508877993128E-2</v>
      </c>
      <c r="L62" s="28">
        <f t="shared" si="5"/>
        <v>0.99957800158413068</v>
      </c>
    </row>
    <row r="63" spans="1:12">
      <c r="A63" s="45" t="s">
        <v>75</v>
      </c>
      <c r="B63" s="45">
        <v>543960</v>
      </c>
      <c r="C63" s="58">
        <v>106544.71</v>
      </c>
      <c r="D63" s="58">
        <v>77805.210000000006</v>
      </c>
      <c r="E63" s="58">
        <v>128008.06</v>
      </c>
      <c r="F63" s="58">
        <v>148973.35</v>
      </c>
      <c r="G63" s="58">
        <f t="shared" si="1"/>
        <v>461331.32999999996</v>
      </c>
      <c r="H63" s="46">
        <f t="shared" si="2"/>
        <v>82628.670000000042</v>
      </c>
      <c r="I63" s="45">
        <f t="shared" si="6"/>
        <v>67098.89835819084</v>
      </c>
      <c r="J63" s="69">
        <f t="shared" si="3"/>
        <v>476861.10164180916</v>
      </c>
      <c r="K63" s="47">
        <f t="shared" si="7"/>
        <v>0.12335263320499823</v>
      </c>
      <c r="L63" s="28">
        <f t="shared" si="5"/>
        <v>0.84809789322744311</v>
      </c>
    </row>
    <row r="64" spans="1:12">
      <c r="A64" s="44" t="s">
        <v>76</v>
      </c>
      <c r="B64" s="44">
        <v>3857269</v>
      </c>
      <c r="C64" s="57">
        <v>800604.29</v>
      </c>
      <c r="D64" s="57">
        <v>985839.53</v>
      </c>
      <c r="E64" s="57">
        <v>1219404.6299999999</v>
      </c>
      <c r="F64" s="57">
        <v>851420.55</v>
      </c>
      <c r="G64" s="57">
        <f t="shared" si="1"/>
        <v>3857269</v>
      </c>
      <c r="H64" s="24">
        <f t="shared" si="2"/>
        <v>0</v>
      </c>
      <c r="I64" s="23">
        <f t="shared" si="6"/>
        <v>46964.752295408864</v>
      </c>
      <c r="J64" s="68">
        <f t="shared" si="3"/>
        <v>3810304.2477045911</v>
      </c>
      <c r="K64" s="25">
        <f t="shared" si="7"/>
        <v>1.2175648702594688E-2</v>
      </c>
      <c r="L64" s="28">
        <f t="shared" si="5"/>
        <v>1</v>
      </c>
    </row>
    <row r="65" spans="1:12">
      <c r="A65" s="45" t="s">
        <v>77</v>
      </c>
      <c r="B65" s="45">
        <v>1397659</v>
      </c>
      <c r="C65" s="58">
        <v>140855.32999999999</v>
      </c>
      <c r="D65" s="58">
        <v>173715.46</v>
      </c>
      <c r="E65" s="58">
        <v>265713.78999999998</v>
      </c>
      <c r="F65" s="58">
        <v>817370.68</v>
      </c>
      <c r="G65" s="58">
        <f t="shared" si="1"/>
        <v>1397655.26</v>
      </c>
      <c r="H65" s="46">
        <f t="shared" si="2"/>
        <v>3.7399999999906868</v>
      </c>
      <c r="I65" s="45">
        <f t="shared" si="6"/>
        <v>17020.142291897209</v>
      </c>
      <c r="J65" s="69">
        <f>((B65-(((H65/$H$67)*12200000)))*0.8)+((B65/$B$67*(188200000))*0.2)</f>
        <v>1380638.8577081028</v>
      </c>
      <c r="K65" s="47">
        <f t="shared" si="7"/>
        <v>1.2177607193097351E-2</v>
      </c>
      <c r="L65" s="28">
        <f t="shared" si="5"/>
        <v>0.99999732409693642</v>
      </c>
    </row>
    <row r="66" spans="1:12">
      <c r="A66" s="44" t="s">
        <v>78</v>
      </c>
      <c r="B66" s="44">
        <v>707793</v>
      </c>
      <c r="C66" s="57">
        <v>127547.17</v>
      </c>
      <c r="D66" s="57">
        <v>132782.88</v>
      </c>
      <c r="E66" s="57">
        <v>237309.75</v>
      </c>
      <c r="F66" s="57">
        <v>210152.89</v>
      </c>
      <c r="G66" s="57">
        <f t="shared" si="1"/>
        <v>707792.69</v>
      </c>
      <c r="H66" s="24">
        <f t="shared" si="2"/>
        <v>0.31000000005587935</v>
      </c>
      <c r="I66" s="23">
        <f t="shared" si="6"/>
        <v>8618.0658108139178</v>
      </c>
      <c r="J66" s="68">
        <f t="shared" si="3"/>
        <v>699174.93418918608</v>
      </c>
      <c r="K66" s="25">
        <f t="shared" si="7"/>
        <v>1.2175969260523778E-2</v>
      </c>
      <c r="L66" s="28">
        <f t="shared" si="5"/>
        <v>0.99999956201883877</v>
      </c>
    </row>
    <row r="67" spans="1:12">
      <c r="A67" s="42" t="s">
        <v>79</v>
      </c>
      <c r="B67" s="29">
        <f>SUM(B6:B66)</f>
        <v>200400000</v>
      </c>
      <c r="C67" s="29">
        <f t="shared" ref="C67:F67" si="8">SUM(C6:C66)</f>
        <v>26839643.690000001</v>
      </c>
      <c r="D67" s="29">
        <f t="shared" si="8"/>
        <v>40505637.970000014</v>
      </c>
      <c r="E67" s="29">
        <f t="shared" si="8"/>
        <v>44974850.910000011</v>
      </c>
      <c r="F67" s="29">
        <f t="shared" si="8"/>
        <v>74782728.399999991</v>
      </c>
      <c r="G67" s="40">
        <f>SUM(G6:G66)</f>
        <v>187102860.96999997</v>
      </c>
      <c r="H67" s="40">
        <f>SUM(H6:H66)</f>
        <v>13335175.159999998</v>
      </c>
      <c r="I67" s="40">
        <f t="shared" ref="I67" si="9">SUM(I6:I66)</f>
        <v>12199999.999999993</v>
      </c>
      <c r="J67" s="40">
        <f>SUM(J6:J66)</f>
        <v>188200000.00000009</v>
      </c>
      <c r="K67" s="29"/>
      <c r="L67" s="43"/>
    </row>
    <row r="68" spans="1:12">
      <c r="B68" s="21"/>
      <c r="C68" s="21"/>
      <c r="D68" s="21"/>
      <c r="E68" s="21"/>
      <c r="F68" s="21"/>
      <c r="G68" s="22"/>
      <c r="H68" s="21"/>
      <c r="I68" s="21"/>
      <c r="J68" s="21"/>
      <c r="K68" s="21"/>
      <c r="L68" s="21"/>
    </row>
    <row r="69" spans="1:12" ht="18.75">
      <c r="A69" s="16" t="s">
        <v>80</v>
      </c>
      <c r="B69" s="21"/>
      <c r="C69" s="21"/>
      <c r="D69" s="21"/>
      <c r="E69" s="21"/>
      <c r="F69" s="21"/>
      <c r="G69" s="22"/>
      <c r="H69" s="21"/>
      <c r="I69" s="21"/>
      <c r="J69" s="21"/>
      <c r="K69" s="21"/>
      <c r="L69" s="21"/>
    </row>
    <row r="70" spans="1:12">
      <c r="B70" s="21"/>
      <c r="C70" s="21"/>
      <c r="D70" s="21"/>
      <c r="E70" s="21"/>
      <c r="F70" s="21"/>
      <c r="G70" s="22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2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2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2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2"/>
      <c r="H74" s="21"/>
      <c r="I74" s="21"/>
      <c r="J74" s="21"/>
      <c r="K74" s="21"/>
      <c r="L74" s="21"/>
    </row>
  </sheetData>
  <mergeCells count="3">
    <mergeCell ref="B1:F1"/>
    <mergeCell ref="B2:F2"/>
    <mergeCell ref="C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860C-B98C-46C6-9438-1823CEB139AD}">
  <dimension ref="A1:T78"/>
  <sheetViews>
    <sheetView tabSelected="1" topLeftCell="A2" zoomScale="90" zoomScaleNormal="90" workbookViewId="0">
      <pane xSplit="1" topLeftCell="B58" activePane="topRight" state="frozen"/>
      <selection pane="topRight" activeCell="A78" sqref="A78"/>
    </sheetView>
  </sheetViews>
  <sheetFormatPr defaultRowHeight="15"/>
  <cols>
    <col min="1" max="1" width="27.140625" customWidth="1"/>
    <col min="2" max="2" width="21.5703125" customWidth="1"/>
    <col min="3" max="3" width="28.85546875" customWidth="1"/>
    <col min="4" max="4" width="11.28515625" customWidth="1"/>
    <col min="5" max="5" width="25.5703125" customWidth="1"/>
    <col min="6" max="6" width="11.28515625" customWidth="1"/>
    <col min="7" max="7" width="27.28515625" style="1" customWidth="1"/>
    <col min="8" max="8" width="11.5703125" customWidth="1"/>
    <col min="9" max="9" width="18.85546875" style="1" customWidth="1"/>
    <col min="10" max="10" width="10.5703125" style="19" customWidth="1"/>
    <col min="11" max="11" width="18.140625" bestFit="1" customWidth="1"/>
    <col min="12" max="12" width="11" customWidth="1"/>
    <col min="13" max="13" width="18.140625" bestFit="1" customWidth="1"/>
    <col min="14" max="14" width="10.85546875" customWidth="1"/>
    <col min="15" max="15" width="18.140625" bestFit="1" customWidth="1"/>
    <col min="16" max="16" width="11.28515625" customWidth="1"/>
    <col min="17" max="17" width="18.140625" bestFit="1" customWidth="1"/>
    <col min="18" max="18" width="11.7109375" customWidth="1"/>
    <col min="19" max="19" width="17.7109375" customWidth="1"/>
    <col min="20" max="20" width="10.7109375" customWidth="1"/>
  </cols>
  <sheetData>
    <row r="1" spans="1:20" ht="56.25" customHeight="1">
      <c r="A1" s="17" t="s">
        <v>81</v>
      </c>
      <c r="B1" s="84" t="s">
        <v>82</v>
      </c>
      <c r="C1" s="85"/>
      <c r="D1" s="85"/>
      <c r="E1" s="85"/>
      <c r="F1" s="85"/>
      <c r="G1" s="86"/>
    </row>
    <row r="2" spans="1:20" ht="82.5" customHeight="1">
      <c r="A2" s="17" t="s">
        <v>83</v>
      </c>
      <c r="B2" s="87" t="s">
        <v>84</v>
      </c>
      <c r="C2" s="85"/>
      <c r="D2" s="85"/>
      <c r="E2" s="85"/>
      <c r="F2" s="85"/>
      <c r="G2" s="86"/>
    </row>
    <row r="3" spans="1:20" ht="82.5" customHeight="1">
      <c r="A3" s="17" t="s">
        <v>85</v>
      </c>
      <c r="B3" s="87" t="s">
        <v>86</v>
      </c>
      <c r="C3" s="88"/>
      <c r="D3" s="88"/>
      <c r="E3" s="88"/>
      <c r="F3" s="88"/>
      <c r="G3" s="89"/>
    </row>
    <row r="4" spans="1:20" ht="39" customHeight="1">
      <c r="A4" s="17" t="s">
        <v>87</v>
      </c>
      <c r="B4" s="87" t="s">
        <v>88</v>
      </c>
      <c r="C4" s="88"/>
      <c r="D4" s="88"/>
      <c r="E4" s="88"/>
      <c r="F4" s="88"/>
      <c r="G4" s="89"/>
    </row>
    <row r="5" spans="1:20" ht="23.25" customHeight="1">
      <c r="A5" s="90" t="s">
        <v>89</v>
      </c>
      <c r="B5" s="90"/>
      <c r="C5" s="90"/>
      <c r="D5" s="90"/>
      <c r="E5" s="90"/>
      <c r="F5" s="90"/>
      <c r="G5" s="91"/>
    </row>
    <row r="6" spans="1:20">
      <c r="A6" s="3"/>
      <c r="B6" s="3"/>
      <c r="C6" s="3"/>
      <c r="D6" s="3"/>
      <c r="E6" s="3"/>
      <c r="F6" s="3"/>
      <c r="G6" s="5"/>
      <c r="H6" s="2"/>
      <c r="I6" s="4"/>
      <c r="J6" s="20"/>
      <c r="K6" s="2"/>
      <c r="L6" s="2"/>
      <c r="M6" s="2"/>
      <c r="N6" s="2"/>
      <c r="O6" s="2"/>
      <c r="P6" s="2"/>
      <c r="Q6" s="2"/>
      <c r="R6" s="2"/>
    </row>
    <row r="7" spans="1:20" ht="18.75">
      <c r="A7" s="82" t="s">
        <v>90</v>
      </c>
      <c r="B7" s="83"/>
      <c r="C7" s="83"/>
      <c r="D7" s="83"/>
      <c r="E7" s="55"/>
      <c r="F7" s="55"/>
      <c r="G7" s="56"/>
      <c r="H7" s="54"/>
      <c r="I7" s="52"/>
      <c r="J7" s="53"/>
      <c r="K7" s="52"/>
      <c r="L7" s="53"/>
      <c r="M7" s="52"/>
      <c r="N7" s="53"/>
      <c r="O7" s="52"/>
      <c r="P7" s="53"/>
      <c r="Q7" s="52"/>
      <c r="R7" s="53"/>
      <c r="S7" s="52"/>
      <c r="T7" s="53"/>
    </row>
    <row r="8" spans="1:20" ht="30">
      <c r="A8" s="11" t="s">
        <v>91</v>
      </c>
      <c r="B8" s="26" t="s">
        <v>92</v>
      </c>
      <c r="C8" s="59" t="s">
        <v>93</v>
      </c>
      <c r="D8" s="60" t="s">
        <v>94</v>
      </c>
      <c r="G8"/>
      <c r="I8"/>
      <c r="J8"/>
    </row>
    <row r="9" spans="1:20" ht="17.25">
      <c r="A9" s="15" t="s">
        <v>95</v>
      </c>
      <c r="B9" s="27">
        <v>6537374</v>
      </c>
      <c r="C9" s="70">
        <v>4027179.4820997268</v>
      </c>
      <c r="D9" s="61">
        <v>0.3839759692347835</v>
      </c>
      <c r="G9"/>
      <c r="I9"/>
      <c r="J9"/>
    </row>
    <row r="10" spans="1:20">
      <c r="A10" s="15" t="s">
        <v>18</v>
      </c>
      <c r="B10" s="27">
        <v>354669</v>
      </c>
      <c r="C10" s="70">
        <v>331296.94591525331</v>
      </c>
      <c r="D10" s="61">
        <v>6.5898215194298615E-2</v>
      </c>
      <c r="G10"/>
      <c r="I10"/>
      <c r="J10"/>
    </row>
    <row r="11" spans="1:20">
      <c r="A11" s="15" t="s">
        <v>19</v>
      </c>
      <c r="B11" s="27">
        <v>487482</v>
      </c>
      <c r="C11" s="70">
        <v>454207.95625606907</v>
      </c>
      <c r="D11" s="61">
        <v>6.8256968962814857E-2</v>
      </c>
      <c r="G11"/>
      <c r="I11"/>
      <c r="J11"/>
    </row>
    <row r="12" spans="1:20">
      <c r="A12" s="15" t="s">
        <v>20</v>
      </c>
      <c r="B12" s="27">
        <v>912213</v>
      </c>
      <c r="C12" s="70">
        <v>874345.55404747778</v>
      </c>
      <c r="D12" s="61">
        <v>4.1511627166596177E-2</v>
      </c>
      <c r="G12"/>
      <c r="I12"/>
      <c r="J12"/>
    </row>
    <row r="13" spans="1:20">
      <c r="A13" s="15" t="s">
        <v>21</v>
      </c>
      <c r="B13" s="27">
        <v>1224383</v>
      </c>
      <c r="C13" s="70">
        <v>1209475.2109727694</v>
      </c>
      <c r="D13" s="61">
        <v>1.2175756301117002E-2</v>
      </c>
      <c r="G13"/>
      <c r="I13"/>
      <c r="J13"/>
    </row>
    <row r="14" spans="1:20">
      <c r="A14" s="15" t="s">
        <v>22</v>
      </c>
      <c r="B14" s="27">
        <v>515889</v>
      </c>
      <c r="C14" s="70">
        <v>323718.55629742675</v>
      </c>
      <c r="D14" s="61">
        <v>0.37250347206971512</v>
      </c>
      <c r="G14"/>
      <c r="I14"/>
      <c r="J14"/>
    </row>
    <row r="15" spans="1:20">
      <c r="A15" s="15" t="s">
        <v>23</v>
      </c>
      <c r="B15" s="27">
        <v>459468</v>
      </c>
      <c r="C15" s="70">
        <v>316301.13901987724</v>
      </c>
      <c r="D15" s="61">
        <v>0.3115926701753392</v>
      </c>
      <c r="G15"/>
      <c r="I15"/>
      <c r="J15"/>
    </row>
    <row r="16" spans="1:20">
      <c r="A16" s="15" t="s">
        <v>24</v>
      </c>
      <c r="B16" s="27">
        <v>4844667</v>
      </c>
      <c r="C16" s="70">
        <v>3872955.7526413496</v>
      </c>
      <c r="D16" s="61">
        <v>0.20057338251703372</v>
      </c>
      <c r="G16"/>
      <c r="I16"/>
      <c r="J16"/>
    </row>
    <row r="17" spans="1:10">
      <c r="A17" s="15" t="s">
        <v>25</v>
      </c>
      <c r="B17" s="27">
        <v>474087</v>
      </c>
      <c r="C17" s="70">
        <v>256993.00217658907</v>
      </c>
      <c r="D17" s="61">
        <v>0.45792016617922648</v>
      </c>
      <c r="G17"/>
      <c r="I17"/>
      <c r="J17"/>
    </row>
    <row r="18" spans="1:10">
      <c r="A18" s="15" t="s">
        <v>26</v>
      </c>
      <c r="B18" s="27">
        <v>1015644</v>
      </c>
      <c r="C18" s="70">
        <v>982773.06912153366</v>
      </c>
      <c r="D18" s="61">
        <v>3.2364618782237065E-2</v>
      </c>
      <c r="G18"/>
      <c r="I18"/>
      <c r="J18"/>
    </row>
    <row r="19" spans="1:10">
      <c r="A19" s="15" t="s">
        <v>96</v>
      </c>
      <c r="B19" s="27">
        <v>6126172</v>
      </c>
      <c r="C19" s="70">
        <v>6011981.7088454235</v>
      </c>
      <c r="D19" s="61">
        <v>1.8639746183191752E-2</v>
      </c>
      <c r="G19"/>
      <c r="I19"/>
      <c r="J19"/>
    </row>
    <row r="20" spans="1:10">
      <c r="A20" s="15" t="s">
        <v>29</v>
      </c>
      <c r="B20" s="27">
        <v>482368</v>
      </c>
      <c r="C20" s="70">
        <v>440057.66529093462</v>
      </c>
      <c r="D20" s="61">
        <v>8.7713809185239078E-2</v>
      </c>
      <c r="G20"/>
      <c r="I20"/>
      <c r="J20"/>
    </row>
    <row r="21" spans="1:10">
      <c r="A21" s="15" t="s">
        <v>30</v>
      </c>
      <c r="B21" s="27">
        <v>938349</v>
      </c>
      <c r="C21" s="70">
        <v>926739.28289076104</v>
      </c>
      <c r="D21" s="61">
        <v>1.2372493719542521E-2</v>
      </c>
      <c r="G21"/>
      <c r="I21"/>
      <c r="J21"/>
    </row>
    <row r="22" spans="1:10">
      <c r="A22" s="15" t="s">
        <v>31</v>
      </c>
      <c r="B22" s="27">
        <v>1568105</v>
      </c>
      <c r="C22" s="70">
        <v>1455703.0848068835</v>
      </c>
      <c r="D22" s="61">
        <v>7.1680094887215162E-2</v>
      </c>
      <c r="G22"/>
      <c r="I22"/>
      <c r="J22"/>
    </row>
    <row r="23" spans="1:10">
      <c r="A23" s="15" t="s">
        <v>32</v>
      </c>
      <c r="B23" s="27">
        <v>423621</v>
      </c>
      <c r="C23" s="70">
        <v>418463.13952095812</v>
      </c>
      <c r="D23" s="61">
        <v>1.2175648702594688E-2</v>
      </c>
      <c r="G23"/>
      <c r="I23"/>
      <c r="J23"/>
    </row>
    <row r="24" spans="1:10">
      <c r="A24" s="15" t="s">
        <v>33</v>
      </c>
      <c r="B24" s="27">
        <v>5381815</v>
      </c>
      <c r="C24" s="70">
        <v>3348864.5339807002</v>
      </c>
      <c r="D24" s="61">
        <v>0.37774439775787538</v>
      </c>
      <c r="G24"/>
      <c r="I24"/>
      <c r="J24"/>
    </row>
    <row r="25" spans="1:10">
      <c r="A25" s="15" t="s">
        <v>34</v>
      </c>
      <c r="B25" s="27">
        <v>1175830</v>
      </c>
      <c r="C25" s="70">
        <v>876853.99743669853</v>
      </c>
      <c r="D25" s="61">
        <v>0.25426805113264794</v>
      </c>
      <c r="G25"/>
      <c r="I25"/>
      <c r="J25"/>
    </row>
    <row r="26" spans="1:10">
      <c r="A26" s="15" t="s">
        <v>35</v>
      </c>
      <c r="B26" s="27">
        <v>641433</v>
      </c>
      <c r="C26" s="70">
        <v>563706.76764327975</v>
      </c>
      <c r="D26" s="61">
        <v>0.12117591760436441</v>
      </c>
      <c r="G26"/>
      <c r="I26"/>
      <c r="J26"/>
    </row>
    <row r="27" spans="1:10">
      <c r="A27" s="15" t="s">
        <v>36</v>
      </c>
      <c r="B27" s="27">
        <v>481278</v>
      </c>
      <c r="C27" s="70">
        <v>272711.65828733909</v>
      </c>
      <c r="D27" s="61">
        <v>0.43335939251879563</v>
      </c>
      <c r="G27"/>
      <c r="I27"/>
      <c r="J27"/>
    </row>
    <row r="28" spans="1:10" ht="17.25">
      <c r="A28" s="15" t="s">
        <v>97</v>
      </c>
      <c r="B28" s="27">
        <v>2807624</v>
      </c>
      <c r="C28" s="70">
        <v>2773439.3564870264</v>
      </c>
      <c r="D28" s="61">
        <v>1.2175648702594688E-2</v>
      </c>
      <c r="G28"/>
      <c r="I28"/>
      <c r="J28"/>
    </row>
    <row r="29" spans="1:10" ht="17.25">
      <c r="A29" s="15" t="s">
        <v>98</v>
      </c>
      <c r="B29" s="27">
        <v>47328331</v>
      </c>
      <c r="C29" s="70">
        <v>46752077.765598029</v>
      </c>
      <c r="D29" s="61">
        <v>1.2175650867594978E-2</v>
      </c>
      <c r="G29"/>
      <c r="I29"/>
      <c r="J29"/>
    </row>
    <row r="30" spans="1:10">
      <c r="A30" s="15" t="s">
        <v>39</v>
      </c>
      <c r="B30" s="27">
        <v>1217976</v>
      </c>
      <c r="C30" s="70">
        <v>1203146.3520958084</v>
      </c>
      <c r="D30" s="61">
        <v>1.2175648702594799E-2</v>
      </c>
      <c r="G30"/>
      <c r="I30"/>
      <c r="J30"/>
    </row>
    <row r="31" spans="1:10">
      <c r="A31" s="15" t="s">
        <v>40</v>
      </c>
      <c r="B31" s="27">
        <v>1241952</v>
      </c>
      <c r="C31" s="70">
        <v>1022543.9575027927</v>
      </c>
      <c r="D31" s="61">
        <v>0.17666386663671974</v>
      </c>
      <c r="G31"/>
      <c r="I31"/>
      <c r="J31"/>
    </row>
    <row r="32" spans="1:10">
      <c r="A32" s="15" t="s">
        <v>41</v>
      </c>
      <c r="B32" s="27">
        <v>421598</v>
      </c>
      <c r="C32" s="70">
        <v>393554.52757056046</v>
      </c>
      <c r="D32" s="61">
        <v>6.6517090758114517E-2</v>
      </c>
      <c r="G32"/>
      <c r="I32"/>
      <c r="J32"/>
    </row>
    <row r="33" spans="1:10">
      <c r="A33" s="15" t="s">
        <v>42</v>
      </c>
      <c r="B33" s="27">
        <v>723894</v>
      </c>
      <c r="C33" s="70">
        <v>715080.12095808389</v>
      </c>
      <c r="D33" s="61">
        <v>1.2175648702594688E-2</v>
      </c>
      <c r="G33"/>
      <c r="I33"/>
      <c r="J33"/>
    </row>
    <row r="34" spans="1:10">
      <c r="A34" s="15" t="s">
        <v>43</v>
      </c>
      <c r="B34" s="27">
        <v>1882112</v>
      </c>
      <c r="C34" s="70">
        <v>1859196.065469062</v>
      </c>
      <c r="D34" s="61">
        <v>1.2175648702594799E-2</v>
      </c>
      <c r="G34"/>
      <c r="I34"/>
      <c r="J34"/>
    </row>
    <row r="35" spans="1:10">
      <c r="A35" s="15" t="s">
        <v>99</v>
      </c>
      <c r="B35" s="27">
        <v>394124</v>
      </c>
      <c r="C35" s="70">
        <v>389325.27731174958</v>
      </c>
      <c r="D35" s="61">
        <v>1.2175667272864454E-2</v>
      </c>
      <c r="G35"/>
      <c r="I35"/>
      <c r="J35"/>
    </row>
    <row r="36" spans="1:10">
      <c r="A36" s="15" t="s">
        <v>45</v>
      </c>
      <c r="B36" s="27">
        <v>403629</v>
      </c>
      <c r="C36" s="70">
        <v>398714.48921891965</v>
      </c>
      <c r="D36" s="61">
        <v>1.2175811899244993E-2</v>
      </c>
      <c r="G36"/>
      <c r="I36"/>
      <c r="J36"/>
    </row>
    <row r="37" spans="1:10">
      <c r="A37" s="15" t="s">
        <v>46</v>
      </c>
      <c r="B37" s="27">
        <v>2563477</v>
      </c>
      <c r="C37" s="70">
        <v>2532265.0045908187</v>
      </c>
      <c r="D37" s="61">
        <v>1.2175648702594688E-2</v>
      </c>
      <c r="G37"/>
      <c r="I37"/>
      <c r="J37"/>
    </row>
    <row r="38" spans="1:10">
      <c r="A38" s="15" t="s">
        <v>100</v>
      </c>
      <c r="B38" s="27">
        <v>896612</v>
      </c>
      <c r="C38" s="70">
        <v>885695.16726546921</v>
      </c>
      <c r="D38" s="61">
        <v>1.2175648702594688E-2</v>
      </c>
      <c r="G38"/>
      <c r="I38"/>
      <c r="J38"/>
    </row>
    <row r="39" spans="1:10">
      <c r="A39" s="15" t="s">
        <v>48</v>
      </c>
      <c r="B39" s="27">
        <v>690079</v>
      </c>
      <c r="C39" s="70">
        <v>681530.46073942573</v>
      </c>
      <c r="D39" s="61">
        <v>1.238776902437877E-2</v>
      </c>
      <c r="G39"/>
      <c r="I39"/>
      <c r="J39"/>
    </row>
    <row r="40" spans="1:10">
      <c r="A40" s="15" t="s">
        <v>49</v>
      </c>
      <c r="B40" s="27">
        <v>13351733</v>
      </c>
      <c r="C40" s="70">
        <v>12787938.732888829</v>
      </c>
      <c r="D40" s="61">
        <v>4.2226298796655959E-2</v>
      </c>
      <c r="G40"/>
      <c r="I40"/>
      <c r="J40"/>
    </row>
    <row r="41" spans="1:10" ht="17.25">
      <c r="A41" s="15" t="s">
        <v>101</v>
      </c>
      <c r="B41" s="27">
        <v>1033025</v>
      </c>
      <c r="C41" s="70">
        <v>825342.03374832834</v>
      </c>
      <c r="D41" s="61">
        <v>0.2010435045150617</v>
      </c>
      <c r="G41"/>
      <c r="I41"/>
      <c r="J41"/>
    </row>
    <row r="42" spans="1:10">
      <c r="A42" s="15" t="s">
        <v>51</v>
      </c>
      <c r="B42" s="27">
        <v>1661462</v>
      </c>
      <c r="C42" s="70">
        <v>1269609.1565859804</v>
      </c>
      <c r="D42" s="61">
        <v>0.23584821284749191</v>
      </c>
      <c r="G42"/>
      <c r="I42"/>
      <c r="J42"/>
    </row>
    <row r="43" spans="1:10">
      <c r="A43" s="15" t="s">
        <v>52</v>
      </c>
      <c r="B43" s="27">
        <v>420397</v>
      </c>
      <c r="C43" s="70">
        <v>221191.04349668586</v>
      </c>
      <c r="D43" s="61">
        <v>0.47385199348071971</v>
      </c>
      <c r="G43"/>
      <c r="I43"/>
      <c r="J43"/>
    </row>
    <row r="44" spans="1:10">
      <c r="A44" s="15" t="s">
        <v>53</v>
      </c>
      <c r="B44" s="27">
        <v>11782061</v>
      </c>
      <c r="C44" s="70">
        <v>11638606.764271459</v>
      </c>
      <c r="D44" s="61">
        <v>1.2175648702594688E-2</v>
      </c>
      <c r="G44"/>
      <c r="I44"/>
      <c r="J44"/>
    </row>
    <row r="45" spans="1:10">
      <c r="A45" s="15" t="s">
        <v>102</v>
      </c>
      <c r="B45" s="27">
        <v>7072450</v>
      </c>
      <c r="C45" s="70">
        <v>6959328.8633804852</v>
      </c>
      <c r="D45" s="61">
        <v>1.5994618077118217E-2</v>
      </c>
      <c r="G45"/>
      <c r="I45"/>
      <c r="J45"/>
    </row>
    <row r="46" spans="1:10">
      <c r="A46" s="15" t="s">
        <v>55</v>
      </c>
      <c r="B46" s="27">
        <v>647267</v>
      </c>
      <c r="C46" s="70">
        <v>588903.17299191223</v>
      </c>
      <c r="D46" s="61">
        <v>9.0169631710079079E-2</v>
      </c>
      <c r="G46"/>
      <c r="I46"/>
      <c r="J46"/>
    </row>
    <row r="47" spans="1:10">
      <c r="A47" s="15" t="s">
        <v>56</v>
      </c>
      <c r="B47" s="27">
        <v>11284416</v>
      </c>
      <c r="C47" s="70">
        <v>11015929.010332491</v>
      </c>
      <c r="D47" s="61">
        <v>2.3792723492957801E-2</v>
      </c>
      <c r="G47"/>
      <c r="I47"/>
      <c r="J47"/>
    </row>
    <row r="48" spans="1:10">
      <c r="A48" s="15" t="s">
        <v>57</v>
      </c>
      <c r="B48" s="27">
        <v>14356108</v>
      </c>
      <c r="C48" s="70">
        <v>14181313.07225549</v>
      </c>
      <c r="D48" s="61">
        <v>1.2175648702594688E-2</v>
      </c>
      <c r="G48"/>
      <c r="I48"/>
      <c r="J48"/>
    </row>
    <row r="49" spans="1:10">
      <c r="A49" s="15" t="s">
        <v>58</v>
      </c>
      <c r="B49" s="27">
        <v>3639888</v>
      </c>
      <c r="C49" s="70">
        <v>3580496.332346769</v>
      </c>
      <c r="D49" s="61">
        <v>1.6316894270711368E-2</v>
      </c>
      <c r="G49"/>
      <c r="I49"/>
      <c r="J49"/>
    </row>
    <row r="50" spans="1:10">
      <c r="A50" s="15" t="s">
        <v>59</v>
      </c>
      <c r="B50" s="27">
        <v>4031505</v>
      </c>
      <c r="C50" s="70">
        <v>3472845.5263421205</v>
      </c>
      <c r="D50" s="61">
        <v>0.1385734294408365</v>
      </c>
      <c r="G50"/>
      <c r="I50"/>
      <c r="J50"/>
    </row>
    <row r="51" spans="1:10">
      <c r="A51" s="15" t="s">
        <v>60</v>
      </c>
      <c r="B51" s="27">
        <v>1459610</v>
      </c>
      <c r="C51" s="70">
        <v>1441838.2940782167</v>
      </c>
      <c r="D51" s="61">
        <v>1.2175653716940404E-2</v>
      </c>
      <c r="G51"/>
      <c r="I51"/>
      <c r="J51"/>
    </row>
    <row r="52" spans="1:10">
      <c r="A52" s="15" t="s">
        <v>61</v>
      </c>
      <c r="B52" s="27">
        <v>3141653</v>
      </c>
      <c r="C52" s="70">
        <v>3103401.3367265468</v>
      </c>
      <c r="D52" s="61">
        <v>1.217564870259491E-2</v>
      </c>
      <c r="G52"/>
      <c r="I52"/>
      <c r="J52"/>
    </row>
    <row r="53" spans="1:10">
      <c r="A53" s="15" t="s">
        <v>62</v>
      </c>
      <c r="B53" s="27">
        <v>2433999</v>
      </c>
      <c r="C53" s="70">
        <v>2378116.3079395867</v>
      </c>
      <c r="D53" s="61">
        <v>2.2959209128850633E-2</v>
      </c>
      <c r="G53"/>
      <c r="I53"/>
      <c r="J53"/>
    </row>
    <row r="54" spans="1:10">
      <c r="A54" s="15" t="s">
        <v>63</v>
      </c>
      <c r="B54" s="27">
        <v>7296326</v>
      </c>
      <c r="C54" s="70">
        <v>7207488.4978043921</v>
      </c>
      <c r="D54" s="61">
        <v>1.2175648702594688E-2</v>
      </c>
      <c r="G54"/>
      <c r="I54"/>
      <c r="J54"/>
    </row>
    <row r="55" spans="1:10">
      <c r="A55" s="15" t="s">
        <v>64</v>
      </c>
      <c r="B55" s="27">
        <v>1475452</v>
      </c>
      <c r="C55" s="70">
        <v>1449899.8920880798</v>
      </c>
      <c r="D55" s="61">
        <v>1.7318156003665486E-2</v>
      </c>
      <c r="G55"/>
      <c r="I55"/>
      <c r="J55"/>
    </row>
    <row r="56" spans="1:10">
      <c r="A56" s="15" t="s">
        <v>65</v>
      </c>
      <c r="B56" s="27">
        <v>1031180</v>
      </c>
      <c r="C56" s="70">
        <v>786546.59302633407</v>
      </c>
      <c r="D56" s="61">
        <v>0.23723637674670373</v>
      </c>
      <c r="G56"/>
      <c r="I56"/>
      <c r="J56"/>
    </row>
    <row r="57" spans="1:10">
      <c r="A57" s="15" t="s">
        <v>66</v>
      </c>
      <c r="B57" s="27">
        <v>362059</v>
      </c>
      <c r="C57" s="70">
        <v>260708.65312947464</v>
      </c>
      <c r="D57" s="61">
        <v>0.27992771031938268</v>
      </c>
      <c r="G57"/>
      <c r="I57"/>
      <c r="J57"/>
    </row>
    <row r="58" spans="1:10">
      <c r="A58" s="15" t="s">
        <v>67</v>
      </c>
      <c r="B58" s="27">
        <v>538801</v>
      </c>
      <c r="C58" s="70">
        <v>521362.94485052873</v>
      </c>
      <c r="D58" s="61">
        <v>3.2364556022485558E-2</v>
      </c>
      <c r="G58"/>
      <c r="I58"/>
      <c r="J58"/>
    </row>
    <row r="59" spans="1:10">
      <c r="A59" s="15" t="s">
        <v>68</v>
      </c>
      <c r="B59" s="27">
        <v>2186187</v>
      </c>
      <c r="C59" s="70">
        <v>2091250.0037971677</v>
      </c>
      <c r="D59" s="61">
        <v>4.3425835119700329E-2</v>
      </c>
      <c r="G59"/>
      <c r="I59"/>
      <c r="J59"/>
    </row>
    <row r="60" spans="1:10">
      <c r="A60" s="15" t="s">
        <v>69</v>
      </c>
      <c r="B60" s="27">
        <v>2174091</v>
      </c>
      <c r="C60" s="70">
        <v>2062492.6001445448</v>
      </c>
      <c r="D60" s="61">
        <v>5.133106197277626E-2</v>
      </c>
      <c r="G60"/>
      <c r="I60"/>
      <c r="J60"/>
    </row>
    <row r="61" spans="1:10">
      <c r="A61" s="15" t="s">
        <v>70</v>
      </c>
      <c r="B61" s="27">
        <v>2975808</v>
      </c>
      <c r="C61" s="70">
        <v>2923913.3952765954</v>
      </c>
      <c r="D61" s="61">
        <v>1.7438828285764596E-2</v>
      </c>
      <c r="G61"/>
      <c r="I61"/>
      <c r="J61"/>
    </row>
    <row r="62" spans="1:10">
      <c r="A62" s="15" t="s">
        <v>71</v>
      </c>
      <c r="B62" s="27">
        <v>787927</v>
      </c>
      <c r="C62" s="70">
        <v>778333.47764471069</v>
      </c>
      <c r="D62" s="61">
        <v>1.2175648702594688E-2</v>
      </c>
      <c r="G62"/>
      <c r="I62"/>
      <c r="J62"/>
    </row>
    <row r="63" spans="1:10">
      <c r="A63" s="15" t="s">
        <v>72</v>
      </c>
      <c r="B63" s="27">
        <v>642801</v>
      </c>
      <c r="C63" s="70">
        <v>267866.58242208685</v>
      </c>
      <c r="D63" s="61">
        <v>0.58328225621601892</v>
      </c>
      <c r="G63"/>
      <c r="I63"/>
      <c r="J63"/>
    </row>
    <row r="64" spans="1:10">
      <c r="A64" s="15" t="s">
        <v>103</v>
      </c>
      <c r="B64" s="27">
        <v>405254</v>
      </c>
      <c r="C64" s="70">
        <v>400319.76966067869</v>
      </c>
      <c r="D64" s="61">
        <v>1.2175648702594688E-2</v>
      </c>
      <c r="G64"/>
      <c r="I64"/>
      <c r="J64"/>
    </row>
    <row r="65" spans="1:18">
      <c r="A65" s="15" t="s">
        <v>74</v>
      </c>
      <c r="B65" s="27">
        <v>3085604</v>
      </c>
      <c r="C65" s="70">
        <v>3047081.749468029</v>
      </c>
      <c r="D65" s="61">
        <v>1.2484508877993128E-2</v>
      </c>
      <c r="G65"/>
      <c r="I65"/>
      <c r="J65"/>
    </row>
    <row r="66" spans="1:18">
      <c r="A66" s="15" t="s">
        <v>104</v>
      </c>
      <c r="B66" s="27">
        <v>543960</v>
      </c>
      <c r="C66" s="70">
        <v>476861.10164180916</v>
      </c>
      <c r="D66" s="61">
        <v>0.12335263320499823</v>
      </c>
      <c r="G66"/>
      <c r="I66"/>
      <c r="J66"/>
    </row>
    <row r="67" spans="1:18">
      <c r="A67" s="15" t="s">
        <v>76</v>
      </c>
      <c r="B67" s="27">
        <v>3857269</v>
      </c>
      <c r="C67" s="70">
        <v>3810304.2477045911</v>
      </c>
      <c r="D67" s="61">
        <v>1.2175648702594688E-2</v>
      </c>
      <c r="G67"/>
      <c r="I67"/>
      <c r="J67"/>
    </row>
    <row r="68" spans="1:18">
      <c r="A68" s="15" t="s">
        <v>77</v>
      </c>
      <c r="B68" s="27">
        <v>1397659</v>
      </c>
      <c r="C68" s="70">
        <v>1380638.8577081028</v>
      </c>
      <c r="D68" s="61">
        <v>1.2177607193097351E-2</v>
      </c>
      <c r="G68"/>
      <c r="I68"/>
      <c r="J68"/>
    </row>
    <row r="69" spans="1:18">
      <c r="A69" s="50" t="s">
        <v>78</v>
      </c>
      <c r="B69" s="51">
        <v>707793</v>
      </c>
      <c r="C69" s="70">
        <v>699174.93418918608</v>
      </c>
      <c r="D69" s="61">
        <v>1.2175969260523778E-2</v>
      </c>
      <c r="G69"/>
      <c r="I69"/>
      <c r="J69"/>
    </row>
    <row r="70" spans="1:18" ht="15.75">
      <c r="A70" s="48"/>
      <c r="B70" s="49"/>
      <c r="C70" s="30"/>
      <c r="D70" s="31"/>
      <c r="E70" s="32"/>
      <c r="F70" s="32"/>
      <c r="G70"/>
      <c r="H70" s="32"/>
      <c r="I70" s="2"/>
      <c r="J70" s="2"/>
      <c r="K70" s="2"/>
      <c r="L70" s="2"/>
    </row>
    <row r="71" spans="1:18" ht="15.75">
      <c r="A71" s="8" t="s">
        <v>79</v>
      </c>
      <c r="B71" s="13">
        <v>200400000</v>
      </c>
      <c r="C71" s="33">
        <v>188199999.99999994</v>
      </c>
      <c r="D71" s="66"/>
      <c r="E71" s="62"/>
      <c r="F71" s="63"/>
      <c r="G71" s="62"/>
      <c r="H71" s="63"/>
      <c r="I71" s="62"/>
      <c r="J71" s="63"/>
      <c r="K71" s="62"/>
      <c r="L71" s="63"/>
      <c r="M71" s="62"/>
      <c r="N71" s="63"/>
    </row>
    <row r="72" spans="1:18" ht="15.75">
      <c r="A72" s="9" t="s">
        <v>105</v>
      </c>
      <c r="B72" s="12">
        <v>354669</v>
      </c>
      <c r="C72" s="34">
        <f>MIN(C9:C69)</f>
        <v>221191.04349668586</v>
      </c>
      <c r="D72" s="35"/>
      <c r="E72" s="67"/>
      <c r="F72" s="63"/>
      <c r="G72" s="62"/>
      <c r="H72" s="63"/>
      <c r="I72" s="62"/>
      <c r="J72" s="63"/>
      <c r="K72" s="62"/>
      <c r="L72" s="63"/>
      <c r="M72" s="62"/>
      <c r="N72" s="63"/>
    </row>
    <row r="73" spans="1:18" ht="16.5" thickBot="1">
      <c r="A73" s="10" t="s">
        <v>106</v>
      </c>
      <c r="B73" s="14">
        <v>47328331</v>
      </c>
      <c r="C73" s="36">
        <f>MAX(C9:C69)</f>
        <v>46752077.765598029</v>
      </c>
      <c r="D73" s="37"/>
      <c r="E73" s="67"/>
      <c r="F73" s="63"/>
      <c r="G73" s="62"/>
      <c r="H73" s="63"/>
      <c r="I73" s="62"/>
      <c r="J73" s="63"/>
      <c r="K73" s="62"/>
      <c r="L73" s="63"/>
      <c r="M73" s="62"/>
      <c r="N73" s="63"/>
    </row>
    <row r="74" spans="1:18">
      <c r="A74" s="7"/>
      <c r="B74" s="7"/>
      <c r="C74" s="7"/>
      <c r="D74" s="7"/>
      <c r="E74" s="64"/>
      <c r="F74" s="64"/>
      <c r="G74" s="65"/>
      <c r="H74" s="64"/>
      <c r="I74" s="4"/>
      <c r="J74" s="20"/>
      <c r="K74" s="2"/>
      <c r="L74" s="2"/>
      <c r="M74" s="2"/>
      <c r="N74" s="2"/>
      <c r="O74" s="2"/>
      <c r="P74" s="2"/>
      <c r="Q74" s="2"/>
      <c r="R74" s="2"/>
    </row>
    <row r="75" spans="1:18" ht="30">
      <c r="A75" s="3" t="s">
        <v>107</v>
      </c>
      <c r="B75" s="3"/>
      <c r="C75" s="3"/>
      <c r="D75" s="3"/>
      <c r="E75" s="64"/>
      <c r="F75" s="64"/>
      <c r="G75" s="65"/>
      <c r="H75" s="64"/>
      <c r="I75" s="4"/>
      <c r="J75" s="20"/>
      <c r="K75" s="2"/>
      <c r="L75" s="2"/>
      <c r="M75" s="2"/>
      <c r="N75" s="2"/>
      <c r="O75" s="2"/>
      <c r="P75" s="2"/>
      <c r="Q75" s="2"/>
      <c r="R75" s="2"/>
    </row>
    <row r="76" spans="1:18" ht="45">
      <c r="A76" s="6" t="s">
        <v>108</v>
      </c>
      <c r="B76" s="3"/>
      <c r="C76" s="3"/>
      <c r="D76" s="3"/>
      <c r="E76" s="64"/>
      <c r="F76" s="64"/>
      <c r="G76" s="65"/>
      <c r="H76" s="64"/>
      <c r="I76" s="4"/>
      <c r="J76" s="20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4"/>
      <c r="H77" s="2"/>
      <c r="I77" s="4"/>
      <c r="J77" s="20"/>
      <c r="K77" s="2"/>
      <c r="L77" s="2"/>
      <c r="M77" s="2"/>
      <c r="N77" s="2"/>
      <c r="O77" s="2"/>
      <c r="P77" s="2"/>
      <c r="Q77" s="2"/>
      <c r="R77" s="2"/>
    </row>
    <row r="78" spans="1:18">
      <c r="A78" s="92" t="s">
        <v>109</v>
      </c>
    </row>
  </sheetData>
  <autoFilter ref="A8:T8" xr:uid="{F3E9860C-B98C-46C6-9438-1823CEB139AD}"/>
  <sortState xmlns:xlrd2="http://schemas.microsoft.com/office/spreadsheetml/2017/richdata2" ref="A9:B69">
    <sortCondition ref="A9:A69"/>
  </sortState>
  <mergeCells count="6">
    <mergeCell ref="A7:D7"/>
    <mergeCell ref="B1:G1"/>
    <mergeCell ref="B3:G3"/>
    <mergeCell ref="B2:G2"/>
    <mergeCell ref="B4:G4"/>
    <mergeCell ref="A5:G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AD6E0B662E84AB1D524993CAAE21E" ma:contentTypeVersion="22" ma:contentTypeDescription="Create a new document." ma:contentTypeScope="" ma:versionID="90d71d18387f2d7ab21f649fbdbe5d08">
  <xsd:schema xmlns:xsd="http://www.w3.org/2001/XMLSchema" xmlns:xs="http://www.w3.org/2001/XMLSchema" xmlns:p="http://schemas.microsoft.com/office/2006/metadata/properties" xmlns:ns1="http://schemas.microsoft.com/sharepoint/v3" xmlns:ns2="159ae6a5-87ac-4fb4-a175-b6749de0604f" xmlns:ns3="75270a74-fde9-4e42-aab5-535b97027282" targetNamespace="http://schemas.microsoft.com/office/2006/metadata/properties" ma:root="true" ma:fieldsID="19137fa96bc24a8d38170c425ddbaf65" ns1:_="" ns2:_="" ns3:_="">
    <xsd:import namespace="http://schemas.microsoft.com/sharepoint/v3"/>
    <xsd:import namespace="159ae6a5-87ac-4fb4-a175-b6749de0604f"/>
    <xsd:import namespace="75270a74-fde9-4e42-aab5-535b97027282"/>
    <xsd:element name="properties">
      <xsd:complexType>
        <xsd:sequence>
          <xsd:element name="documentManagement">
            <xsd:complexType>
              <xsd:all>
                <xsd:element ref="ns2:Document_x0020_Status" minOccurs="0"/>
                <xsd:element ref="ns2:Current_x0020_Reviewer" minOccurs="0"/>
                <xsd:element ref="ns2:Approved_x0020_By" minOccurs="0"/>
                <xsd:element ref="ns2:User_x0020_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ae6a5-87ac-4fb4-a175-b6749de0604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8" nillable="true" ma:displayName="Document Status" ma:format="Dropdown" ma:internalName="Document_x0020_Status">
      <xsd:simpleType>
        <xsd:restriction base="dms:Choice">
          <xsd:enumeration value="In Progress"/>
          <xsd:enumeration value="In Review"/>
          <xsd:enumeration value="Edits Needed (see comments)"/>
          <xsd:enumeration value="Pending Approval"/>
          <xsd:enumeration value="Approved"/>
          <xsd:enumeration value="Approved with Edits"/>
        </xsd:restriction>
      </xsd:simpleType>
    </xsd:element>
    <xsd:element name="Current_x0020_Reviewer" ma:index="9" nillable="true" ma:displayName="Current Reviewer" ma:list="UserInfo" ma:SharePointGroup="0" ma:internalName="Current_x0020_Review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d_x0020_By" ma:index="10" nillable="true" ma:displayName="Approved By" ma:list="UserInfo" ma:SharePointGroup="0" ma:internalName="Approved_x0020_By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ser_x0020_Comments" ma:index="11" nillable="true" ma:displayName="User Comments" ma:internalName="User_x0020_Comments">
      <xsd:simpleType>
        <xsd:restriction base="dms:Note">
          <xsd:maxLength value="255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218d446-443c-4ba4-a28d-9edd1c6fb84c}" ma:internalName="TaxCatchAll" ma:showField="CatchAllData" ma:web="159ae6a5-87ac-4fb4-a175-b6749de06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70a74-fde9-4e42-aab5-535b97027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ca00c-1d18-4673-a194-b5f4391bf6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270a74-fde9-4e42-aab5-535b97027282">
      <Terms xmlns="http://schemas.microsoft.com/office/infopath/2007/PartnerControls"/>
    </lcf76f155ced4ddcb4097134ff3c332f>
    <TaxCatchAll xmlns="159ae6a5-87ac-4fb4-a175-b6749de0604f" xsi:nil="true"/>
    <_ip_UnifiedCompliancePolicyUIAction xmlns="http://schemas.microsoft.com/sharepoint/v3" xsi:nil="true"/>
    <Current_x0020_Reviewer xmlns="159ae6a5-87ac-4fb4-a175-b6749de0604f">
      <UserInfo>
        <DisplayName/>
        <AccountId xsi:nil="true"/>
        <AccountType/>
      </UserInfo>
    </Current_x0020_Reviewer>
    <Approved_x0020_By xmlns="159ae6a5-87ac-4fb4-a175-b6749de0604f">
      <UserInfo>
        <DisplayName/>
        <AccountId xsi:nil="true"/>
        <AccountType/>
      </UserInfo>
    </Approved_x0020_By>
    <_ip_UnifiedCompliancePolicyProperties xmlns="http://schemas.microsoft.com/sharepoint/v3" xsi:nil="true"/>
    <Document_x0020_Status xmlns="159ae6a5-87ac-4fb4-a175-b6749de0604f" xsi:nil="true"/>
    <User_x0020_Comments xmlns="159ae6a5-87ac-4fb4-a175-b6749de060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5A02DF-E879-44F6-8413-5AE23F7277EE}"/>
</file>

<file path=customXml/itemProps2.xml><?xml version="1.0" encoding="utf-8"?>
<ds:datastoreItem xmlns:ds="http://schemas.openxmlformats.org/officeDocument/2006/customXml" ds:itemID="{606C9161-AE2B-4FC2-B9B3-C12E1E513634}"/>
</file>

<file path=customXml/itemProps3.xml><?xml version="1.0" encoding="utf-8"?>
<ds:datastoreItem xmlns:ds="http://schemas.openxmlformats.org/officeDocument/2006/customXml" ds:itemID="{32827129-DA95-4AE1-8EB1-C2088CBBB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Department of Public Health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Macaluso, Mary@CDPH</dc:creator>
  <cp:keywords/>
  <dc:description/>
  <cp:lastModifiedBy>Macaluso, Mary@CDPH</cp:lastModifiedBy>
  <cp:revision/>
  <dcterms:created xsi:type="dcterms:W3CDTF">2024-06-26T22:54:15Z</dcterms:created>
  <dcterms:modified xsi:type="dcterms:W3CDTF">2024-08-19T16:04:39Z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0x0101003FEAD6E0B662E84AB1D524993CAAE21E</vt:lpwstr>
  </property>
  <property fmtid="{D5CDD505-2E9C-101B-9397-08002B2CF9AE}" pid="3" name="MediaServiceImageTags">
    <vt:lpwstr/>
  </property>
</Properties>
</file>