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PO SHARE\EPO\LHD_GrantTracking\_Contract Conversions\Siskiyou\ELC\"/>
    </mc:Choice>
  </mc:AlternateContent>
  <xr:revisionPtr revIDLastSave="0" documentId="8_{2C8BF0AD-1CB7-4604-AD24-ED3E21EB7E49}" xr6:coauthVersionLast="45" xr6:coauthVersionMax="45" xr10:uidLastSave="{00000000-0000-0000-0000-000000000000}"/>
  <bookViews>
    <workbookView xWindow="49170" yWindow="-120" windowWidth="28110" windowHeight="16440" tabRatio="944" xr2:uid="{00000000-000D-0000-FFFF-FFFF00000000}"/>
  </bookViews>
  <sheets>
    <sheet name="Spend Plan" sheetId="1" r:id="rId1"/>
    <sheet name="Spend Plan Report Summary" sheetId="3" r:id="rId2"/>
    <sheet name="Strategy 1 Quarterly Spend Plan" sheetId="4" r:id="rId3"/>
    <sheet name="Strategy 2 Quarterly Spend" sheetId="5" state="hidden" r:id="rId4"/>
    <sheet name="Strategy 3 Quarterly Spend" sheetId="6" state="hidden" r:id="rId5"/>
    <sheet name="Strategy 4 Quarterly Spend" sheetId="7" r:id="rId6"/>
    <sheet name="Strategy 5 Quarterly Spend" sheetId="8" r:id="rId7"/>
    <sheet name="Strategy 6 Quarterly Spend" sheetId="9" r:id="rId8"/>
  </sheets>
  <externalReferences>
    <externalReference r:id="rId9"/>
  </externalReferences>
  <definedNames>
    <definedName name="_xlnm.Print_Area" localSheetId="0">'Spend Plan'!$B$2:$L$51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9" i="1" l="1"/>
  <c r="I49" i="1" s="1"/>
  <c r="G49" i="1" l="1"/>
  <c r="H49" i="1"/>
  <c r="J49" i="1"/>
  <c r="K49" i="1"/>
  <c r="F49" i="1"/>
  <c r="A5" i="1" l="1"/>
  <c r="C5" i="1" s="1"/>
  <c r="K42" i="1" l="1"/>
  <c r="L41" i="1"/>
  <c r="L40" i="1"/>
  <c r="L39" i="1"/>
  <c r="L38" i="1"/>
  <c r="L37" i="1"/>
  <c r="L36" i="1"/>
  <c r="L35" i="1"/>
  <c r="L34" i="1"/>
  <c r="L33" i="1"/>
  <c r="M18" i="3" l="1"/>
  <c r="L18" i="3"/>
  <c r="M15" i="3"/>
  <c r="L15" i="3"/>
  <c r="M14" i="3"/>
  <c r="L14" i="3"/>
  <c r="M13" i="3"/>
  <c r="L13" i="3"/>
  <c r="M12" i="3"/>
  <c r="L12" i="3"/>
  <c r="M11" i="3"/>
  <c r="L11" i="3"/>
  <c r="M10" i="3"/>
  <c r="L10" i="3"/>
  <c r="M9" i="3"/>
  <c r="L9" i="3"/>
  <c r="M8" i="3"/>
  <c r="L8" i="3"/>
  <c r="L17" i="4"/>
  <c r="L17" i="5"/>
  <c r="L17" i="6"/>
  <c r="L17" i="7"/>
  <c r="L17" i="8"/>
  <c r="L17" i="9"/>
  <c r="G18" i="3"/>
  <c r="F18" i="3"/>
  <c r="G15" i="3"/>
  <c r="F15" i="3"/>
  <c r="G14" i="3"/>
  <c r="F14" i="3"/>
  <c r="G13" i="3"/>
  <c r="F13" i="3"/>
  <c r="G12" i="3"/>
  <c r="F12" i="3"/>
  <c r="G11" i="3"/>
  <c r="F11" i="3"/>
  <c r="G10" i="3"/>
  <c r="F10" i="3"/>
  <c r="G9" i="3"/>
  <c r="F9" i="3"/>
  <c r="G8" i="3"/>
  <c r="F8" i="3"/>
  <c r="G17" i="4"/>
  <c r="F17" i="4"/>
  <c r="G17" i="5"/>
  <c r="F17" i="5"/>
  <c r="G17" i="6"/>
  <c r="F17" i="6"/>
  <c r="G17" i="7"/>
  <c r="F17" i="7"/>
  <c r="G17" i="8"/>
  <c r="F17" i="8"/>
  <c r="G17" i="9"/>
  <c r="F17" i="9"/>
  <c r="I18" i="3"/>
  <c r="H18" i="3"/>
  <c r="I15" i="3"/>
  <c r="H15" i="3"/>
  <c r="I14" i="3"/>
  <c r="H14" i="3"/>
  <c r="I13" i="3"/>
  <c r="H13" i="3"/>
  <c r="I12" i="3"/>
  <c r="H12" i="3"/>
  <c r="I11" i="3"/>
  <c r="H11" i="3"/>
  <c r="I10" i="3"/>
  <c r="H10" i="3"/>
  <c r="I9" i="3"/>
  <c r="H9" i="3"/>
  <c r="I8" i="3"/>
  <c r="H8" i="3"/>
  <c r="I17" i="4"/>
  <c r="H17" i="4"/>
  <c r="I17" i="5"/>
  <c r="H17" i="5"/>
  <c r="I17" i="6"/>
  <c r="H17" i="6"/>
  <c r="I17" i="7"/>
  <c r="H17" i="7"/>
  <c r="I17" i="8"/>
  <c r="H17" i="8"/>
  <c r="I17" i="9"/>
  <c r="H17" i="9"/>
  <c r="C4" i="9"/>
  <c r="C4" i="8"/>
  <c r="C4" i="7"/>
  <c r="C4" i="6"/>
  <c r="C4" i="5"/>
  <c r="C4" i="4"/>
  <c r="G16" i="1"/>
  <c r="J16" i="1" s="1"/>
  <c r="J17" i="1" s="1"/>
  <c r="H16" i="1"/>
  <c r="K16" i="1" s="1"/>
  <c r="K17" i="1" s="1"/>
  <c r="F16" i="1"/>
  <c r="I16" i="1" s="1"/>
  <c r="I17" i="1" s="1"/>
  <c r="L8" i="1"/>
  <c r="F17" i="1" l="1"/>
  <c r="H17" i="1"/>
  <c r="G17" i="1"/>
  <c r="M17" i="3"/>
  <c r="L17" i="3"/>
  <c r="H17" i="3"/>
  <c r="F17" i="3"/>
  <c r="G17" i="3"/>
  <c r="I17" i="3"/>
  <c r="L49" i="1" l="1"/>
  <c r="C4" i="3" s="1"/>
  <c r="C1" i="3" l="1"/>
  <c r="N18" i="3"/>
  <c r="N15" i="3"/>
  <c r="N14" i="3"/>
  <c r="N13" i="3"/>
  <c r="N12" i="3"/>
  <c r="N11" i="3"/>
  <c r="N10" i="3"/>
  <c r="N9" i="3"/>
  <c r="N8" i="3"/>
  <c r="K18" i="3"/>
  <c r="K15" i="3"/>
  <c r="K14" i="3"/>
  <c r="K13" i="3"/>
  <c r="K12" i="3"/>
  <c r="K11" i="3"/>
  <c r="K10" i="3"/>
  <c r="K9" i="3"/>
  <c r="K8" i="3"/>
  <c r="J18" i="3"/>
  <c r="J15" i="3"/>
  <c r="J14" i="3"/>
  <c r="J13" i="3"/>
  <c r="J12" i="3"/>
  <c r="J11" i="3"/>
  <c r="J10" i="3"/>
  <c r="J9" i="3"/>
  <c r="J8" i="3"/>
  <c r="E18" i="3"/>
  <c r="E15" i="3"/>
  <c r="E14" i="3"/>
  <c r="E13" i="3"/>
  <c r="E12" i="3"/>
  <c r="E11" i="3"/>
  <c r="E10" i="3"/>
  <c r="E9" i="3"/>
  <c r="E8" i="3"/>
  <c r="D18" i="3"/>
  <c r="D15" i="3"/>
  <c r="D14" i="3"/>
  <c r="D13" i="3"/>
  <c r="D12" i="3"/>
  <c r="D11" i="3"/>
  <c r="D10" i="3"/>
  <c r="D9" i="3"/>
  <c r="D8" i="3"/>
  <c r="G42" i="1"/>
  <c r="H42" i="1"/>
  <c r="I42" i="1"/>
  <c r="J42" i="1"/>
  <c r="C14" i="8" s="1"/>
  <c r="C14" i="9"/>
  <c r="F42" i="1"/>
  <c r="L32" i="1"/>
  <c r="L42" i="1" s="1"/>
  <c r="L28" i="1"/>
  <c r="G30" i="1"/>
  <c r="H30" i="1"/>
  <c r="I30" i="1"/>
  <c r="J30" i="1"/>
  <c r="K30" i="1"/>
  <c r="C15" i="9" s="1"/>
  <c r="F30" i="1"/>
  <c r="C15" i="8"/>
  <c r="C12" i="8"/>
  <c r="C11" i="8"/>
  <c r="C12" i="9"/>
  <c r="C11" i="9"/>
  <c r="L25" i="1" l="1"/>
  <c r="L27" i="1" s="1"/>
  <c r="G27" i="1"/>
  <c r="H27" i="1"/>
  <c r="C13" i="6" s="1"/>
  <c r="I27" i="1"/>
  <c r="C13" i="7" s="1"/>
  <c r="J27" i="1"/>
  <c r="C13" i="8" s="1"/>
  <c r="K27" i="1"/>
  <c r="C13" i="9" s="1"/>
  <c r="F27" i="1"/>
  <c r="C13" i="4" s="1"/>
  <c r="L23" i="1"/>
  <c r="L22" i="1"/>
  <c r="G24" i="1"/>
  <c r="H24" i="1"/>
  <c r="I24" i="1"/>
  <c r="J24" i="1"/>
  <c r="K24" i="1"/>
  <c r="F24" i="1"/>
  <c r="L18" i="1"/>
  <c r="L20" i="1" s="1"/>
  <c r="G20" i="1"/>
  <c r="H20" i="1"/>
  <c r="I20" i="1"/>
  <c r="C10" i="7" s="1"/>
  <c r="J20" i="1"/>
  <c r="C10" i="8" s="1"/>
  <c r="K20" i="1"/>
  <c r="C10" i="9" s="1"/>
  <c r="F20" i="1"/>
  <c r="C10" i="4" s="1"/>
  <c r="G43" i="1"/>
  <c r="C9" i="5"/>
  <c r="C9" i="8"/>
  <c r="C9" i="9"/>
  <c r="C9" i="4"/>
  <c r="L10" i="1"/>
  <c r="L11" i="1"/>
  <c r="L12" i="1"/>
  <c r="L13" i="1"/>
  <c r="L14" i="1"/>
  <c r="L15" i="1"/>
  <c r="L9" i="1"/>
  <c r="C8" i="3" s="1"/>
  <c r="C15" i="7"/>
  <c r="C14" i="7"/>
  <c r="C12" i="7"/>
  <c r="C11" i="7"/>
  <c r="C15" i="6"/>
  <c r="C14" i="6"/>
  <c r="C12" i="6"/>
  <c r="C11" i="6"/>
  <c r="C10" i="6"/>
  <c r="C9" i="6"/>
  <c r="C15" i="5"/>
  <c r="C14" i="5"/>
  <c r="N14" i="5" s="1"/>
  <c r="C13" i="5"/>
  <c r="N13" i="5" s="1"/>
  <c r="C12" i="5"/>
  <c r="N12" i="5" s="1"/>
  <c r="C11" i="5"/>
  <c r="N11" i="5" s="1"/>
  <c r="D17" i="5"/>
  <c r="E17" i="5"/>
  <c r="J17" i="5"/>
  <c r="K17" i="5"/>
  <c r="M17" i="5"/>
  <c r="C15" i="4"/>
  <c r="C14" i="4"/>
  <c r="C12" i="4"/>
  <c r="C11" i="4"/>
  <c r="L16" i="1" l="1"/>
  <c r="L17" i="1" s="1"/>
  <c r="G45" i="1"/>
  <c r="C18" i="5" s="1"/>
  <c r="N18" i="5" s="1"/>
  <c r="C8" i="6"/>
  <c r="C17" i="6" s="1"/>
  <c r="H43" i="1"/>
  <c r="C8" i="5"/>
  <c r="N8" i="5" s="1"/>
  <c r="C8" i="9"/>
  <c r="C17" i="9" s="1"/>
  <c r="C8" i="8"/>
  <c r="C17" i="8" s="1"/>
  <c r="L24" i="1"/>
  <c r="C10" i="5"/>
  <c r="N10" i="5" s="1"/>
  <c r="G47" i="1"/>
  <c r="D21" i="5"/>
  <c r="F43" i="1"/>
  <c r="N9" i="8"/>
  <c r="N15" i="5"/>
  <c r="N9" i="5"/>
  <c r="M17" i="9"/>
  <c r="K17" i="9"/>
  <c r="J17" i="9"/>
  <c r="E17" i="9"/>
  <c r="D17" i="9"/>
  <c r="N15" i="9"/>
  <c r="O15" i="9"/>
  <c r="O14" i="9"/>
  <c r="N13" i="9"/>
  <c r="O13" i="9"/>
  <c r="O12" i="9"/>
  <c r="N12" i="9"/>
  <c r="O11" i="9"/>
  <c r="N11" i="9"/>
  <c r="A4" i="9"/>
  <c r="C1" i="9"/>
  <c r="M17" i="8"/>
  <c r="K17" i="8"/>
  <c r="J17" i="8"/>
  <c r="E17" i="8"/>
  <c r="D17" i="8"/>
  <c r="O15" i="8"/>
  <c r="O14" i="8"/>
  <c r="N14" i="8"/>
  <c r="O13" i="8"/>
  <c r="O12" i="8"/>
  <c r="N11" i="8"/>
  <c r="O11" i="8"/>
  <c r="O10" i="8"/>
  <c r="A4" i="8"/>
  <c r="C1" i="8"/>
  <c r="M17" i="7"/>
  <c r="K17" i="7"/>
  <c r="J17" i="7"/>
  <c r="E17" i="7"/>
  <c r="D17" i="7"/>
  <c r="O15" i="7"/>
  <c r="O14" i="7"/>
  <c r="N14" i="7"/>
  <c r="N13" i="7"/>
  <c r="O13" i="7"/>
  <c r="O12" i="7"/>
  <c r="N11" i="7"/>
  <c r="O11" i="7"/>
  <c r="O10" i="7"/>
  <c r="N10" i="7"/>
  <c r="A4" i="7"/>
  <c r="C1" i="7"/>
  <c r="M17" i="6"/>
  <c r="K17" i="6"/>
  <c r="J17" i="6"/>
  <c r="E17" i="6"/>
  <c r="D17" i="6"/>
  <c r="N15" i="6"/>
  <c r="O14" i="6"/>
  <c r="N14" i="6"/>
  <c r="O13" i="6"/>
  <c r="O12" i="6"/>
  <c r="O11" i="6"/>
  <c r="O10" i="6"/>
  <c r="N9" i="6"/>
  <c r="A4" i="6"/>
  <c r="C1" i="6"/>
  <c r="O15" i="5"/>
  <c r="O13" i="5"/>
  <c r="O12" i="5"/>
  <c r="O11" i="5"/>
  <c r="A4" i="5"/>
  <c r="C1" i="5"/>
  <c r="M17" i="4"/>
  <c r="K17" i="4"/>
  <c r="J17" i="4"/>
  <c r="E17" i="4"/>
  <c r="D17" i="4"/>
  <c r="O15" i="4"/>
  <c r="N14" i="4"/>
  <c r="O13" i="4"/>
  <c r="N13" i="4"/>
  <c r="O12" i="4"/>
  <c r="N12" i="4"/>
  <c r="O11" i="4"/>
  <c r="O10" i="4"/>
  <c r="N9" i="4"/>
  <c r="A4" i="4"/>
  <c r="C1" i="4"/>
  <c r="O8" i="5" l="1"/>
  <c r="O8" i="8"/>
  <c r="O18" i="5"/>
  <c r="O8" i="6"/>
  <c r="N8" i="8"/>
  <c r="G50" i="1"/>
  <c r="K43" i="1"/>
  <c r="K45" i="1" s="1"/>
  <c r="H45" i="1"/>
  <c r="C8" i="4"/>
  <c r="O8" i="4" s="1"/>
  <c r="J43" i="1"/>
  <c r="J45" i="1" s="1"/>
  <c r="C17" i="5"/>
  <c r="C21" i="5" s="1"/>
  <c r="E21" i="5" s="1"/>
  <c r="O10" i="5"/>
  <c r="F45" i="1"/>
  <c r="D21" i="9"/>
  <c r="D21" i="8"/>
  <c r="D21" i="7"/>
  <c r="D21" i="6"/>
  <c r="D21" i="4"/>
  <c r="C9" i="7"/>
  <c r="N9" i="7" s="1"/>
  <c r="N14" i="9"/>
  <c r="N12" i="8"/>
  <c r="N15" i="8"/>
  <c r="N10" i="8"/>
  <c r="N13" i="8"/>
  <c r="N12" i="7"/>
  <c r="N15" i="7"/>
  <c r="N12" i="6"/>
  <c r="N10" i="6"/>
  <c r="O15" i="6"/>
  <c r="N13" i="6"/>
  <c r="N8" i="6"/>
  <c r="N11" i="6"/>
  <c r="O14" i="5"/>
  <c r="O14" i="4"/>
  <c r="N15" i="4"/>
  <c r="N10" i="4"/>
  <c r="N11" i="4"/>
  <c r="A4" i="3"/>
  <c r="C17" i="4" l="1"/>
  <c r="C18" i="6"/>
  <c r="H47" i="1"/>
  <c r="C18" i="9"/>
  <c r="K47" i="1"/>
  <c r="C18" i="8"/>
  <c r="J47" i="1"/>
  <c r="N8" i="4"/>
  <c r="F47" i="1"/>
  <c r="F50" i="1" s="1"/>
  <c r="C18" i="4"/>
  <c r="C8" i="7"/>
  <c r="O8" i="7" s="1"/>
  <c r="I43" i="1"/>
  <c r="C21" i="4" l="1"/>
  <c r="E21" i="4" s="1"/>
  <c r="J50" i="1"/>
  <c r="K50" i="1"/>
  <c r="O18" i="8"/>
  <c r="C21" i="8"/>
  <c r="E21" i="8" s="1"/>
  <c r="N18" i="8"/>
  <c r="H50" i="1"/>
  <c r="O18" i="6"/>
  <c r="N18" i="6"/>
  <c r="C21" i="6"/>
  <c r="E21" i="6" s="1"/>
  <c r="C17" i="7"/>
  <c r="N8" i="7"/>
  <c r="O18" i="4"/>
  <c r="N18" i="4"/>
  <c r="I45" i="1"/>
  <c r="L43" i="1"/>
  <c r="L45" i="1" s="1"/>
  <c r="N9" i="9"/>
  <c r="N17" i="3"/>
  <c r="K17" i="3"/>
  <c r="J17" i="3"/>
  <c r="E17" i="3"/>
  <c r="D17" i="3"/>
  <c r="C12" i="3"/>
  <c r="C11" i="3"/>
  <c r="C9" i="3"/>
  <c r="I47" i="1" l="1"/>
  <c r="C18" i="7"/>
  <c r="D21" i="3"/>
  <c r="C14" i="3"/>
  <c r="L30" i="1"/>
  <c r="C15" i="3" s="1"/>
  <c r="C13" i="3"/>
  <c r="I50" i="1" l="1"/>
  <c r="O18" i="7"/>
  <c r="N18" i="7"/>
  <c r="C21" i="7"/>
  <c r="E21" i="7" s="1"/>
  <c r="C10" i="3"/>
  <c r="O10" i="3" s="1"/>
  <c r="N8" i="9"/>
  <c r="O8" i="9"/>
  <c r="O15" i="3"/>
  <c r="O14" i="3"/>
  <c r="O13" i="3"/>
  <c r="O12" i="3"/>
  <c r="O11" i="3"/>
  <c r="O9" i="3"/>
  <c r="O8" i="3"/>
  <c r="P15" i="3"/>
  <c r="P14" i="3"/>
  <c r="P13" i="3"/>
  <c r="P12" i="3"/>
  <c r="P11" i="3"/>
  <c r="P8" i="3"/>
  <c r="P10" i="3" l="1"/>
  <c r="C17" i="3"/>
  <c r="O10" i="9"/>
  <c r="N10" i="9"/>
  <c r="C21" i="9"/>
  <c r="E21" i="9" s="1"/>
  <c r="C18" i="3"/>
  <c r="O18" i="3" s="1"/>
  <c r="L47" i="1"/>
  <c r="L50" i="1" s="1"/>
  <c r="C21" i="3" l="1"/>
  <c r="E21" i="3" s="1"/>
  <c r="P18" i="3"/>
  <c r="O18" i="9"/>
  <c r="N18" i="9"/>
</calcChain>
</file>

<file path=xl/sharedStrings.xml><?xml version="1.0" encoding="utf-8"?>
<sst xmlns="http://schemas.openxmlformats.org/spreadsheetml/2006/main" count="287" uniqueCount="77">
  <si>
    <t>Budget Category</t>
  </si>
  <si>
    <t>Fringe</t>
  </si>
  <si>
    <t>Equipment</t>
  </si>
  <si>
    <t>In State Travel</t>
  </si>
  <si>
    <t>Out of State Travel</t>
  </si>
  <si>
    <t>Budget</t>
  </si>
  <si>
    <t>Budgeted Amount</t>
  </si>
  <si>
    <t>% change</t>
  </si>
  <si>
    <t xml:space="preserve">Subcontracts </t>
  </si>
  <si>
    <t>Other costs</t>
  </si>
  <si>
    <t>Total Direct Costs</t>
  </si>
  <si>
    <t>Total Indirect Costs</t>
  </si>
  <si>
    <t>Totals</t>
  </si>
  <si>
    <t>Salary</t>
  </si>
  <si>
    <t>1st Quarter</t>
  </si>
  <si>
    <t>2nd Quarter</t>
  </si>
  <si>
    <t>3rd Quarter</t>
  </si>
  <si>
    <t>4th Quarter</t>
  </si>
  <si>
    <t>County Name:</t>
  </si>
  <si>
    <t xml:space="preserve">Fringe </t>
  </si>
  <si>
    <t>Supplies</t>
  </si>
  <si>
    <t>Travel</t>
  </si>
  <si>
    <t>In-State</t>
  </si>
  <si>
    <t>Out-of-State</t>
  </si>
  <si>
    <t>Other</t>
  </si>
  <si>
    <t>Indirect Cost</t>
  </si>
  <si>
    <t>Total Personnel</t>
  </si>
  <si>
    <t>Total Supplies</t>
  </si>
  <si>
    <t>Total Travel</t>
  </si>
  <si>
    <t>Total Equipment</t>
  </si>
  <si>
    <t>Total Other</t>
  </si>
  <si>
    <t>Total Subcontracts</t>
  </si>
  <si>
    <t>Total Indirect</t>
  </si>
  <si>
    <t>TOTAL</t>
  </si>
  <si>
    <t>Balance</t>
  </si>
  <si>
    <t>Final Closeout</t>
  </si>
  <si>
    <t>Expenditures</t>
  </si>
  <si>
    <t>alpine</t>
  </si>
  <si>
    <t>*Personnel supported with this funding should not duplicate efforts across other federal grants; exceed 1.0 FTE across all funding sources; and salary is kept  below $197k as required by the funder.</t>
  </si>
  <si>
    <t>COVID-19 ELC Enhancing Detection</t>
  </si>
  <si>
    <t>Spend Plan</t>
  </si>
  <si>
    <t>Strategy 5</t>
  </si>
  <si>
    <t>Strategy 1</t>
  </si>
  <si>
    <t>Strategy 2</t>
  </si>
  <si>
    <t>Strategy 3</t>
  </si>
  <si>
    <t>Strategy 4</t>
  </si>
  <si>
    <t>COMBINED TOTAL</t>
  </si>
  <si>
    <t>Strategy 1 Budget</t>
  </si>
  <si>
    <t xml:space="preserve"> Budget</t>
  </si>
  <si>
    <t>Combined Strategy</t>
  </si>
  <si>
    <t xml:space="preserve">Total Award
</t>
  </si>
  <si>
    <t xml:space="preserve">Allocation
</t>
  </si>
  <si>
    <t>Strategy 2 Budget</t>
  </si>
  <si>
    <t>Strategy 3 Budget</t>
  </si>
  <si>
    <t>Strategy 4 Budget</t>
  </si>
  <si>
    <t>Strategy 5 Budget</t>
  </si>
  <si>
    <t>Strategy 6 Budget</t>
  </si>
  <si>
    <t>Strategy 6</t>
  </si>
  <si>
    <t>Allocation</t>
  </si>
  <si>
    <t>Position Title*</t>
  </si>
  <si>
    <t>Year 1 Quarterly Expenditure Report</t>
  </si>
  <si>
    <t>Year 2 Quarterly Expenditure Report</t>
  </si>
  <si>
    <t>Year 3 Quarterly Expenditure Report</t>
  </si>
  <si>
    <t>Annual Salary</t>
  </si>
  <si>
    <t>FTE %</t>
  </si>
  <si>
    <t>Subcontracts:</t>
  </si>
  <si>
    <t>Attachment 2</t>
  </si>
  <si>
    <t>1st Quarter
May 2020 -
July 2020</t>
  </si>
  <si>
    <t>2nd Quarter
August 2020 -
October 2020</t>
  </si>
  <si>
    <t>3rd Quarter
November 2020 -
January 2021</t>
  </si>
  <si>
    <t>4th Quarter
February 2021 -
April 2021</t>
  </si>
  <si>
    <t>2nd Quarter
August 2021 -
October 2021</t>
  </si>
  <si>
    <t>1st Quarter
May 2021 -
July 2021</t>
  </si>
  <si>
    <t>3rd Quarter
November 2021 -
January 2022</t>
  </si>
  <si>
    <t>4th Quarter
February 2022 -
April 2022</t>
  </si>
  <si>
    <t>1st Quarter
May 2022 -
July 2022</t>
  </si>
  <si>
    <t>Siskiyou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</si>
</sst>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0.0%"/>
    <numFmt numFmtId="165" formatCode="&quot;$&quot;#,##0.00"/>
    <numFmt numFmtId="166" formatCode="m/d/yyyy;@"/>
    <numFmt numFmtId="167" formatCode="_(&quot;$&quot;* #,##0_);_(&quot;$&quot;* \(#,##0\);_(&quot;$&quot;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4"/>
      <color theme="1"/>
      <name val="Arial"/>
      <family val="2"/>
    </font>
    <font>
      <sz val="9"/>
      <color theme="0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0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0"/>
      <name val="Century Gothic"/>
      <family val="2"/>
    </font>
    <font>
      <b/>
      <sz val="14"/>
      <color theme="1"/>
      <name val="Century Gothic"/>
      <family val="2"/>
    </font>
    <font>
      <i/>
      <sz val="11"/>
      <color theme="1"/>
      <name val="Century Gothic"/>
      <family val="2"/>
    </font>
    <font>
      <b/>
      <sz val="11"/>
      <color theme="0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5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39">
    <xf numFmtId="0" fontId="0" fillId="0" borderId="0" xfId="0"/>
    <xf numFmtId="0" fontId="2" fillId="0" borderId="0" xfId="0" applyFont="1"/>
    <xf numFmtId="0" fontId="3" fillId="0" borderId="0" xfId="0" applyFont="1"/>
    <xf numFmtId="0" fontId="3" fillId="3" borderId="12" xfId="0" applyFont="1" applyFill="1" applyBorder="1"/>
    <xf numFmtId="166" fontId="2" fillId="0" borderId="0" xfId="0" applyNumberFormat="1" applyFont="1" applyProtection="1">
      <protection locked="0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3" borderId="16" xfId="0" applyFont="1" applyFill="1" applyBorder="1"/>
    <xf numFmtId="0" fontId="0" fillId="0" borderId="7" xfId="0" applyBorder="1"/>
    <xf numFmtId="0" fontId="8" fillId="0" borderId="0" xfId="0" applyFont="1" applyAlignment="1">
      <alignment horizontal="center"/>
    </xf>
    <xf numFmtId="0" fontId="3" fillId="3" borderId="9" xfId="0" applyFont="1" applyFill="1" applyBorder="1"/>
    <xf numFmtId="164" fontId="8" fillId="0" borderId="0" xfId="0" applyNumberFormat="1" applyFont="1" applyAlignment="1">
      <alignment horizontal="center"/>
    </xf>
    <xf numFmtId="0" fontId="3" fillId="3" borderId="26" xfId="0" applyFont="1" applyFill="1" applyBorder="1" applyAlignment="1">
      <alignment horizontal="left"/>
    </xf>
    <xf numFmtId="0" fontId="3" fillId="3" borderId="16" xfId="0" applyFont="1" applyFill="1" applyBorder="1"/>
    <xf numFmtId="0" fontId="2" fillId="5" borderId="4" xfId="0" applyFont="1" applyFill="1" applyBorder="1"/>
    <xf numFmtId="0" fontId="3" fillId="3" borderId="27" xfId="0" applyFont="1" applyFill="1" applyBorder="1"/>
    <xf numFmtId="165" fontId="2" fillId="0" borderId="0" xfId="0" applyNumberFormat="1" applyFont="1"/>
    <xf numFmtId="165" fontId="0" fillId="0" borderId="0" xfId="0" applyNumberFormat="1"/>
    <xf numFmtId="165" fontId="0" fillId="0" borderId="6" xfId="0" applyNumberFormat="1" applyBorder="1"/>
    <xf numFmtId="164" fontId="0" fillId="0" borderId="0" xfId="0" applyNumberFormat="1"/>
    <xf numFmtId="165" fontId="6" fillId="0" borderId="31" xfId="0" applyNumberFormat="1" applyFont="1" applyBorder="1" applyAlignment="1">
      <alignment horizontal="right"/>
    </xf>
    <xf numFmtId="0" fontId="0" fillId="0" borderId="32" xfId="0" applyBorder="1"/>
    <xf numFmtId="0" fontId="0" fillId="0" borderId="31" xfId="0" applyBorder="1"/>
    <xf numFmtId="0" fontId="0" fillId="0" borderId="0" xfId="0" applyBorder="1"/>
    <xf numFmtId="165" fontId="2" fillId="2" borderId="33" xfId="0" applyNumberFormat="1" applyFont="1" applyFill="1" applyBorder="1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3" fillId="3" borderId="1" xfId="0" applyFont="1" applyFill="1" applyBorder="1" applyAlignment="1">
      <alignment horizontal="right"/>
    </xf>
    <xf numFmtId="0" fontId="3" fillId="3" borderId="9" xfId="0" applyFont="1" applyFill="1" applyBorder="1" applyAlignment="1">
      <alignment horizontal="left" vertical="top"/>
    </xf>
    <xf numFmtId="0" fontId="2" fillId="2" borderId="27" xfId="0" applyFont="1" applyFill="1" applyBorder="1" applyAlignment="1" applyProtection="1">
      <alignment horizontal="left"/>
      <protection locked="0"/>
    </xf>
    <xf numFmtId="0" fontId="3" fillId="3" borderId="25" xfId="0" applyFont="1" applyFill="1" applyBorder="1" applyAlignment="1">
      <alignment horizontal="center" vertical="top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left" vertical="center" wrapText="1"/>
    </xf>
    <xf numFmtId="44" fontId="2" fillId="4" borderId="15" xfId="1" applyFont="1" applyFill="1" applyBorder="1" applyProtection="1">
      <protection locked="0"/>
    </xf>
    <xf numFmtId="44" fontId="2" fillId="4" borderId="23" xfId="1" applyFont="1" applyFill="1" applyBorder="1" applyProtection="1">
      <protection locked="0"/>
    </xf>
    <xf numFmtId="44" fontId="2" fillId="4" borderId="24" xfId="1" applyFont="1" applyFill="1" applyBorder="1" applyProtection="1">
      <protection locked="0"/>
    </xf>
    <xf numFmtId="44" fontId="9" fillId="3" borderId="25" xfId="1" applyFont="1" applyFill="1" applyBorder="1" applyProtection="1"/>
    <xf numFmtId="44" fontId="2" fillId="4" borderId="10" xfId="1" applyFont="1" applyFill="1" applyBorder="1" applyProtection="1">
      <protection locked="0"/>
    </xf>
    <xf numFmtId="44" fontId="9" fillId="3" borderId="14" xfId="1" applyFont="1" applyFill="1" applyBorder="1" applyProtection="1"/>
    <xf numFmtId="44" fontId="2" fillId="4" borderId="8" xfId="1" applyFont="1" applyFill="1" applyBorder="1" applyProtection="1">
      <protection locked="0"/>
    </xf>
    <xf numFmtId="44" fontId="2" fillId="4" borderId="17" xfId="1" applyFont="1" applyFill="1" applyBorder="1" applyProtection="1">
      <protection locked="0"/>
    </xf>
    <xf numFmtId="44" fontId="10" fillId="3" borderId="14" xfId="1" applyFont="1" applyFill="1" applyBorder="1" applyProtection="1"/>
    <xf numFmtId="44" fontId="2" fillId="5" borderId="0" xfId="1" applyFont="1" applyFill="1"/>
    <xf numFmtId="44" fontId="0" fillId="5" borderId="0" xfId="1" applyFont="1" applyFill="1"/>
    <xf numFmtId="44" fontId="0" fillId="5" borderId="5" xfId="1" applyFont="1" applyFill="1" applyBorder="1" applyProtection="1"/>
    <xf numFmtId="44" fontId="2" fillId="3" borderId="8" xfId="1" applyFont="1" applyFill="1" applyBorder="1" applyProtection="1"/>
    <xf numFmtId="44" fontId="2" fillId="3" borderId="17" xfId="1" applyFont="1" applyFill="1" applyBorder="1" applyProtection="1"/>
    <xf numFmtId="44" fontId="0" fillId="5" borderId="14" xfId="1" applyFont="1" applyFill="1" applyBorder="1" applyProtection="1"/>
    <xf numFmtId="44" fontId="2" fillId="4" borderId="28" xfId="1" applyFont="1" applyFill="1" applyBorder="1" applyProtection="1">
      <protection locked="0"/>
    </xf>
    <xf numFmtId="44" fontId="2" fillId="4" borderId="29" xfId="1" applyFont="1" applyFill="1" applyBorder="1" applyProtection="1">
      <protection locked="0"/>
    </xf>
    <xf numFmtId="44" fontId="10" fillId="3" borderId="30" xfId="1" applyFont="1" applyFill="1" applyBorder="1" applyProtection="1"/>
    <xf numFmtId="165" fontId="11" fillId="0" borderId="35" xfId="0" applyNumberFormat="1" applyFont="1" applyBorder="1" applyAlignment="1">
      <alignment vertical="center" wrapText="1"/>
    </xf>
    <xf numFmtId="44" fontId="3" fillId="2" borderId="22" xfId="1" applyFont="1" applyFill="1" applyBorder="1" applyAlignment="1" applyProtection="1"/>
    <xf numFmtId="165" fontId="4" fillId="0" borderId="0" xfId="0" applyNumberFormat="1" applyFont="1" applyAlignment="1">
      <alignment horizontal="center" vertical="center"/>
    </xf>
    <xf numFmtId="165" fontId="4" fillId="0" borderId="34" xfId="0" applyNumberFormat="1" applyFont="1" applyBorder="1" applyAlignment="1">
      <alignment horizontal="center" vertical="center" wrapText="1"/>
    </xf>
    <xf numFmtId="0" fontId="13" fillId="0" borderId="0" xfId="0" applyNumberFormat="1" applyFont="1"/>
    <xf numFmtId="166" fontId="12" fillId="0" borderId="0" xfId="0" applyNumberFormat="1" applyFont="1" applyProtection="1">
      <protection locked="0"/>
    </xf>
    <xf numFmtId="42" fontId="15" fillId="0" borderId="0" xfId="0" applyNumberFormat="1" applyFont="1" applyBorder="1"/>
    <xf numFmtId="0" fontId="15" fillId="0" borderId="0" xfId="0" applyFont="1" applyBorder="1"/>
    <xf numFmtId="42" fontId="15" fillId="0" borderId="0" xfId="0" applyNumberFormat="1" applyFont="1" applyFill="1" applyBorder="1" applyAlignment="1"/>
    <xf numFmtId="42" fontId="14" fillId="0" borderId="0" xfId="0" applyNumberFormat="1" applyFont="1" applyFill="1" applyBorder="1" applyAlignment="1"/>
    <xf numFmtId="42" fontId="15" fillId="0" borderId="0" xfId="0" applyNumberFormat="1" applyFont="1" applyBorder="1" applyAlignment="1"/>
    <xf numFmtId="42" fontId="14" fillId="0" borderId="0" xfId="0" applyNumberFormat="1" applyFont="1" applyBorder="1" applyAlignment="1"/>
    <xf numFmtId="0" fontId="14" fillId="0" borderId="0" xfId="0" applyFont="1" applyBorder="1"/>
    <xf numFmtId="42" fontId="14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0" fontId="16" fillId="0" borderId="0" xfId="0" applyNumberFormat="1" applyFont="1" applyBorder="1"/>
    <xf numFmtId="0" fontId="14" fillId="0" borderId="4" xfId="0" applyFont="1" applyBorder="1"/>
    <xf numFmtId="9" fontId="15" fillId="0" borderId="0" xfId="0" applyNumberFormat="1" applyFont="1" applyBorder="1"/>
    <xf numFmtId="44" fontId="15" fillId="0" borderId="0" xfId="0" applyNumberFormat="1" applyFont="1" applyBorder="1"/>
    <xf numFmtId="0" fontId="14" fillId="7" borderId="1" xfId="0" applyFont="1" applyFill="1" applyBorder="1" applyAlignment="1"/>
    <xf numFmtId="0" fontId="14" fillId="7" borderId="2" xfId="0" applyFont="1" applyFill="1" applyBorder="1" applyAlignment="1"/>
    <xf numFmtId="0" fontId="15" fillId="0" borderId="0" xfId="0" applyFont="1" applyFill="1" applyBorder="1" applyAlignment="1" applyProtection="1">
      <alignment horizontal="left"/>
      <protection locked="0"/>
    </xf>
    <xf numFmtId="0" fontId="15" fillId="0" borderId="1" xfId="0" applyFont="1" applyBorder="1" applyAlignment="1">
      <alignment horizontal="left" indent="2"/>
    </xf>
    <xf numFmtId="9" fontId="15" fillId="6" borderId="2" xfId="2" applyFont="1" applyFill="1" applyBorder="1" applyProtection="1">
      <protection locked="0"/>
    </xf>
    <xf numFmtId="0" fontId="15" fillId="0" borderId="2" xfId="0" applyFont="1" applyBorder="1" applyProtection="1">
      <protection locked="0"/>
    </xf>
    <xf numFmtId="167" fontId="15" fillId="0" borderId="18" xfId="1" applyNumberFormat="1" applyFont="1" applyBorder="1" applyProtection="1">
      <protection locked="0"/>
    </xf>
    <xf numFmtId="167" fontId="14" fillId="7" borderId="18" xfId="1" applyNumberFormat="1" applyFont="1" applyFill="1" applyBorder="1" applyAlignment="1"/>
    <xf numFmtId="167" fontId="14" fillId="0" borderId="37" xfId="1" applyNumberFormat="1" applyFont="1" applyBorder="1"/>
    <xf numFmtId="167" fontId="14" fillId="0" borderId="36" xfId="1" applyNumberFormat="1" applyFont="1" applyBorder="1"/>
    <xf numFmtId="167" fontId="14" fillId="0" borderId="0" xfId="0" applyNumberFormat="1" applyFont="1" applyBorder="1" applyAlignment="1">
      <alignment horizontal="center"/>
    </xf>
    <xf numFmtId="167" fontId="15" fillId="0" borderId="0" xfId="0" applyNumberFormat="1" applyFont="1" applyFill="1" applyBorder="1" applyAlignment="1" applyProtection="1">
      <alignment horizontal="left"/>
      <protection locked="0"/>
    </xf>
    <xf numFmtId="167" fontId="15" fillId="6" borderId="22" xfId="1" applyNumberFormat="1" applyFont="1" applyFill="1" applyBorder="1" applyAlignment="1" applyProtection="1">
      <protection locked="0"/>
    </xf>
    <xf numFmtId="167" fontId="14" fillId="7" borderId="22" xfId="1" applyNumberFormat="1" applyFont="1" applyFill="1" applyBorder="1" applyAlignment="1"/>
    <xf numFmtId="167" fontId="14" fillId="7" borderId="22" xfId="0" applyNumberFormat="1" applyFont="1" applyFill="1" applyBorder="1"/>
    <xf numFmtId="167" fontId="14" fillId="7" borderId="22" xfId="1" applyNumberFormat="1" applyFont="1" applyFill="1" applyBorder="1"/>
    <xf numFmtId="167" fontId="14" fillId="0" borderId="38" xfId="0" applyNumberFormat="1" applyFont="1" applyBorder="1"/>
    <xf numFmtId="167" fontId="14" fillId="0" borderId="0" xfId="0" applyNumberFormat="1" applyFont="1" applyBorder="1"/>
    <xf numFmtId="167" fontId="15" fillId="0" borderId="0" xfId="0" applyNumberFormat="1" applyFont="1" applyBorder="1"/>
    <xf numFmtId="167" fontId="2" fillId="2" borderId="30" xfId="1" applyNumberFormat="1" applyFont="1" applyFill="1" applyBorder="1" applyProtection="1"/>
    <xf numFmtId="167" fontId="2" fillId="4" borderId="15" xfId="1" applyNumberFormat="1" applyFont="1" applyFill="1" applyBorder="1" applyProtection="1"/>
    <xf numFmtId="167" fontId="2" fillId="4" borderId="10" xfId="1" applyNumberFormat="1" applyFont="1" applyFill="1" applyBorder="1" applyProtection="1"/>
    <xf numFmtId="167" fontId="2" fillId="4" borderId="8" xfId="1" applyNumberFormat="1" applyFont="1" applyFill="1" applyBorder="1" applyProtection="1"/>
    <xf numFmtId="167" fontId="2" fillId="5" borderId="0" xfId="1" applyNumberFormat="1" applyFont="1" applyFill="1"/>
    <xf numFmtId="167" fontId="2" fillId="3" borderId="8" xfId="1" applyNumberFormat="1" applyFont="1" applyFill="1" applyBorder="1" applyProtection="1"/>
    <xf numFmtId="167" fontId="2" fillId="4" borderId="28" xfId="1" applyNumberFormat="1" applyFont="1" applyFill="1" applyBorder="1" applyProtection="1"/>
    <xf numFmtId="167" fontId="3" fillId="2" borderId="22" xfId="1" applyNumberFormat="1" applyFont="1" applyFill="1" applyBorder="1" applyAlignment="1" applyProtection="1">
      <alignment horizontal="center"/>
    </xf>
    <xf numFmtId="167" fontId="14" fillId="0" borderId="22" xfId="0" applyNumberFormat="1" applyFont="1" applyBorder="1"/>
    <xf numFmtId="0" fontId="14" fillId="0" borderId="1" xfId="0" applyFont="1" applyFill="1" applyBorder="1" applyAlignment="1"/>
    <xf numFmtId="167" fontId="14" fillId="0" borderId="18" xfId="1" applyNumberFormat="1" applyFont="1" applyFill="1" applyBorder="1" applyAlignment="1"/>
    <xf numFmtId="167" fontId="14" fillId="0" borderId="22" xfId="0" applyNumberFormat="1" applyFont="1" applyFill="1" applyBorder="1"/>
    <xf numFmtId="0" fontId="14" fillId="0" borderId="2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5" fillId="0" borderId="0" xfId="0" applyFont="1" applyBorder="1" applyAlignment="1">
      <alignment horizontal="center" vertical="center"/>
    </xf>
    <xf numFmtId="0" fontId="15" fillId="0" borderId="2" xfId="0" applyFont="1" applyBorder="1" applyAlignment="1" applyProtection="1">
      <alignment horizontal="center" vertical="center"/>
      <protection locked="0"/>
    </xf>
    <xf numFmtId="0" fontId="14" fillId="7" borderId="2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 wrapText="1"/>
    </xf>
    <xf numFmtId="44" fontId="2" fillId="3" borderId="44" xfId="1" applyFont="1" applyFill="1" applyBorder="1" applyProtection="1"/>
    <xf numFmtId="44" fontId="2" fillId="4" borderId="46" xfId="1" applyFont="1" applyFill="1" applyBorder="1" applyProtection="1">
      <protection locked="0"/>
    </xf>
    <xf numFmtId="44" fontId="2" fillId="4" borderId="47" xfId="1" applyFont="1" applyFill="1" applyBorder="1" applyProtection="1">
      <protection locked="0"/>
    </xf>
    <xf numFmtId="44" fontId="2" fillId="4" borderId="48" xfId="1" applyFont="1" applyFill="1" applyBorder="1" applyProtection="1">
      <protection locked="0"/>
    </xf>
    <xf numFmtId="44" fontId="2" fillId="4" borderId="49" xfId="1" applyFont="1" applyFill="1" applyBorder="1" applyProtection="1">
      <protection locked="0"/>
    </xf>
    <xf numFmtId="0" fontId="3" fillId="3" borderId="19" xfId="0" applyFont="1" applyFill="1" applyBorder="1" applyAlignment="1">
      <alignment horizontal="center" vertical="center" wrapText="1"/>
    </xf>
    <xf numFmtId="44" fontId="2" fillId="4" borderId="50" xfId="1" applyFont="1" applyFill="1" applyBorder="1" applyProtection="1">
      <protection locked="0"/>
    </xf>
    <xf numFmtId="44" fontId="2" fillId="4" borderId="25" xfId="1" applyFont="1" applyFill="1" applyBorder="1" applyProtection="1">
      <protection locked="0"/>
    </xf>
    <xf numFmtId="44" fontId="2" fillId="4" borderId="51" xfId="1" applyFont="1" applyFill="1" applyBorder="1" applyProtection="1">
      <protection locked="0"/>
    </xf>
    <xf numFmtId="44" fontId="2" fillId="4" borderId="52" xfId="1" applyFont="1" applyFill="1" applyBorder="1" applyProtection="1">
      <protection locked="0"/>
    </xf>
    <xf numFmtId="44" fontId="2" fillId="4" borderId="14" xfId="1" applyFont="1" applyFill="1" applyBorder="1" applyProtection="1">
      <protection locked="0"/>
    </xf>
    <xf numFmtId="44" fontId="0" fillId="5" borderId="4" xfId="1" applyFont="1" applyFill="1" applyBorder="1"/>
    <xf numFmtId="44" fontId="0" fillId="5" borderId="0" xfId="1" applyFont="1" applyFill="1" applyBorder="1"/>
    <xf numFmtId="44" fontId="0" fillId="5" borderId="5" xfId="1" applyFont="1" applyFill="1" applyBorder="1"/>
    <xf numFmtId="44" fontId="2" fillId="3" borderId="52" xfId="1" applyFont="1" applyFill="1" applyBorder="1" applyProtection="1"/>
    <xf numFmtId="44" fontId="2" fillId="3" borderId="14" xfId="1" applyFont="1" applyFill="1" applyBorder="1" applyProtection="1"/>
    <xf numFmtId="44" fontId="2" fillId="4" borderId="53" xfId="1" applyFont="1" applyFill="1" applyBorder="1" applyProtection="1">
      <protection locked="0"/>
    </xf>
    <xf numFmtId="44" fontId="2" fillId="4" borderId="30" xfId="1" applyFont="1" applyFill="1" applyBorder="1" applyProtection="1">
      <protection locked="0"/>
    </xf>
    <xf numFmtId="44" fontId="2" fillId="4" borderId="9" xfId="1" applyFont="1" applyFill="1" applyBorder="1" applyProtection="1">
      <protection locked="0"/>
    </xf>
    <xf numFmtId="44" fontId="2" fillId="4" borderId="26" xfId="1" applyFont="1" applyFill="1" applyBorder="1" applyProtection="1">
      <protection locked="0"/>
    </xf>
    <xf numFmtId="44" fontId="2" fillId="4" borderId="16" xfId="1" applyFont="1" applyFill="1" applyBorder="1" applyProtection="1">
      <protection locked="0"/>
    </xf>
    <xf numFmtId="44" fontId="2" fillId="4" borderId="27" xfId="1" applyFont="1" applyFill="1" applyBorder="1" applyProtection="1">
      <protection locked="0"/>
    </xf>
    <xf numFmtId="0" fontId="3" fillId="3" borderId="4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/>
    </xf>
    <xf numFmtId="0" fontId="14" fillId="0" borderId="13" xfId="0" applyFont="1" applyFill="1" applyBorder="1" applyAlignment="1">
      <alignment horizontal="center"/>
    </xf>
    <xf numFmtId="0" fontId="14" fillId="0" borderId="18" xfId="0" applyFont="1" applyFill="1" applyBorder="1" applyAlignment="1">
      <alignment horizontal="center"/>
    </xf>
    <xf numFmtId="0" fontId="14" fillId="0" borderId="19" xfId="0" applyFont="1" applyFill="1" applyBorder="1" applyAlignment="1">
      <alignment horizontal="center"/>
    </xf>
    <xf numFmtId="167" fontId="14" fillId="8" borderId="18" xfId="1" applyNumberFormat="1" applyFont="1" applyFill="1" applyBorder="1" applyAlignment="1"/>
    <xf numFmtId="167" fontId="14" fillId="8" borderId="22" xfId="0" applyNumberFormat="1" applyFont="1" applyFill="1" applyBorder="1"/>
    <xf numFmtId="167" fontId="15" fillId="0" borderId="43" xfId="1" applyNumberFormat="1" applyFont="1" applyBorder="1" applyAlignment="1" applyProtection="1">
      <alignment horizontal="center" vertical="center"/>
      <protection locked="0"/>
    </xf>
    <xf numFmtId="167" fontId="15" fillId="6" borderId="55" xfId="1" applyNumberFormat="1" applyFont="1" applyFill="1" applyBorder="1" applyAlignment="1" applyProtection="1">
      <protection locked="0"/>
    </xf>
    <xf numFmtId="167" fontId="15" fillId="0" borderId="44" xfId="1" applyNumberFormat="1" applyFont="1" applyBorder="1" applyAlignment="1" applyProtection="1">
      <alignment horizontal="center" vertical="center"/>
      <protection locked="0"/>
    </xf>
    <xf numFmtId="167" fontId="15" fillId="6" borderId="56" xfId="1" applyNumberFormat="1" applyFont="1" applyFill="1" applyBorder="1" applyAlignment="1" applyProtection="1">
      <protection locked="0"/>
    </xf>
    <xf numFmtId="0" fontId="15" fillId="0" borderId="44" xfId="0" applyFont="1" applyBorder="1" applyAlignment="1" applyProtection="1">
      <alignment horizontal="center" vertical="center"/>
      <protection locked="0"/>
    </xf>
    <xf numFmtId="0" fontId="15" fillId="0" borderId="44" xfId="0" applyFont="1" applyBorder="1" applyProtection="1">
      <protection locked="0"/>
    </xf>
    <xf numFmtId="0" fontId="15" fillId="0" borderId="45" xfId="0" applyFont="1" applyBorder="1" applyAlignment="1" applyProtection="1">
      <alignment horizontal="center" vertical="center"/>
      <protection locked="0"/>
    </xf>
    <xf numFmtId="0" fontId="15" fillId="0" borderId="45" xfId="0" applyFont="1" applyBorder="1" applyProtection="1">
      <protection locked="0"/>
    </xf>
    <xf numFmtId="167" fontId="15" fillId="6" borderId="57" xfId="1" applyNumberFormat="1" applyFont="1" applyFill="1" applyBorder="1" applyAlignment="1" applyProtection="1">
      <protection locked="0"/>
    </xf>
    <xf numFmtId="0" fontId="14" fillId="0" borderId="53" xfId="0" applyFont="1" applyFill="1" applyBorder="1" applyProtection="1">
      <protection locked="0"/>
    </xf>
    <xf numFmtId="0" fontId="15" fillId="0" borderId="45" xfId="0" applyFont="1" applyFill="1" applyBorder="1" applyProtection="1">
      <protection locked="0"/>
    </xf>
    <xf numFmtId="0" fontId="15" fillId="0" borderId="45" xfId="0" applyFont="1" applyFill="1" applyBorder="1" applyAlignment="1" applyProtection="1">
      <alignment horizontal="center" vertical="center"/>
      <protection locked="0"/>
    </xf>
    <xf numFmtId="0" fontId="14" fillId="0" borderId="45" xfId="0" applyFont="1" applyFill="1" applyBorder="1" applyProtection="1">
      <protection locked="0"/>
    </xf>
    <xf numFmtId="0" fontId="14" fillId="0" borderId="45" xfId="0" applyFont="1" applyFill="1" applyBorder="1" applyAlignment="1" applyProtection="1">
      <alignment horizontal="center" vertical="center"/>
      <protection locked="0"/>
    </xf>
    <xf numFmtId="9" fontId="15" fillId="6" borderId="43" xfId="2" applyFont="1" applyFill="1" applyBorder="1" applyProtection="1">
      <protection locked="0"/>
    </xf>
    <xf numFmtId="44" fontId="15" fillId="0" borderId="24" xfId="1" applyFont="1" applyBorder="1" applyProtection="1">
      <protection locked="0"/>
    </xf>
    <xf numFmtId="44" fontId="15" fillId="0" borderId="17" xfId="1" applyFont="1" applyBorder="1" applyProtection="1">
      <protection locked="0"/>
    </xf>
    <xf numFmtId="44" fontId="15" fillId="0" borderId="8" xfId="1" applyFont="1" applyBorder="1" applyProtection="1">
      <protection locked="0"/>
    </xf>
    <xf numFmtId="44" fontId="15" fillId="0" borderId="29" xfId="1" applyFont="1" applyBorder="1" applyProtection="1">
      <protection locked="0"/>
    </xf>
    <xf numFmtId="44" fontId="15" fillId="0" borderId="28" xfId="1" applyFont="1" applyBorder="1" applyProtection="1">
      <protection locked="0"/>
    </xf>
    <xf numFmtId="44" fontId="15" fillId="0" borderId="29" xfId="1" applyFont="1" applyFill="1" applyBorder="1" applyProtection="1">
      <protection locked="0"/>
    </xf>
    <xf numFmtId="44" fontId="15" fillId="0" borderId="28" xfId="1" applyFont="1" applyFill="1" applyBorder="1" applyProtection="1">
      <protection locked="0"/>
    </xf>
    <xf numFmtId="44" fontId="14" fillId="0" borderId="29" xfId="1" applyFont="1" applyFill="1" applyBorder="1" applyProtection="1">
      <protection locked="0"/>
    </xf>
    <xf numFmtId="44" fontId="14" fillId="0" borderId="28" xfId="1" applyFont="1" applyFill="1" applyBorder="1" applyProtection="1">
      <protection locked="0"/>
    </xf>
    <xf numFmtId="44" fontId="15" fillId="0" borderId="17" xfId="1" applyFont="1" applyFill="1" applyBorder="1" applyProtection="1">
      <protection locked="0"/>
    </xf>
    <xf numFmtId="44" fontId="15" fillId="0" borderId="8" xfId="1" applyFont="1" applyFill="1" applyBorder="1" applyProtection="1">
      <protection locked="0"/>
    </xf>
    <xf numFmtId="9" fontId="15" fillId="0" borderId="15" xfId="2" applyFont="1" applyBorder="1" applyProtection="1">
      <protection locked="0"/>
    </xf>
    <xf numFmtId="9" fontId="15" fillId="0" borderId="8" xfId="2" applyFont="1" applyBorder="1" applyProtection="1">
      <protection locked="0"/>
    </xf>
    <xf numFmtId="9" fontId="15" fillId="0" borderId="28" xfId="2" applyFont="1" applyBorder="1" applyProtection="1">
      <protection locked="0"/>
    </xf>
    <xf numFmtId="44" fontId="2" fillId="4" borderId="54" xfId="1" applyFont="1" applyFill="1" applyBorder="1" applyProtection="1"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3" fillId="3" borderId="58" xfId="0" applyFont="1" applyFill="1" applyBorder="1" applyAlignment="1">
      <alignment vertical="center" wrapText="1"/>
    </xf>
    <xf numFmtId="44" fontId="0" fillId="5" borderId="37" xfId="1" applyFont="1" applyFill="1" applyBorder="1"/>
    <xf numFmtId="42" fontId="16" fillId="0" borderId="0" xfId="0" applyNumberFormat="1" applyFont="1" applyBorder="1"/>
    <xf numFmtId="42" fontId="16" fillId="0" borderId="8" xfId="0" applyNumberFormat="1" applyFont="1" applyBorder="1" applyProtection="1">
      <protection locked="0"/>
    </xf>
    <xf numFmtId="42" fontId="19" fillId="0" borderId="0" xfId="0" applyNumberFormat="1" applyFont="1" applyBorder="1"/>
    <xf numFmtId="0" fontId="14" fillId="0" borderId="0" xfId="0" applyFont="1" applyBorder="1" applyProtection="1">
      <protection locked="0"/>
    </xf>
    <xf numFmtId="0" fontId="15" fillId="0" borderId="54" xfId="0" applyFont="1" applyBorder="1" applyAlignment="1" applyProtection="1">
      <alignment horizontal="left" indent="2"/>
      <protection locked="0"/>
    </xf>
    <xf numFmtId="44" fontId="14" fillId="0" borderId="15" xfId="1" applyFont="1" applyFill="1" applyBorder="1" applyAlignment="1" applyProtection="1">
      <protection locked="0"/>
    </xf>
    <xf numFmtId="44" fontId="14" fillId="0" borderId="24" xfId="1" applyFont="1" applyFill="1" applyBorder="1" applyAlignment="1" applyProtection="1">
      <protection locked="0"/>
    </xf>
    <xf numFmtId="42" fontId="15" fillId="0" borderId="0" xfId="0" applyNumberFormat="1" applyFont="1" applyBorder="1" applyProtection="1">
      <protection locked="0"/>
    </xf>
    <xf numFmtId="0" fontId="15" fillId="0" borderId="0" xfId="0" applyFont="1" applyBorder="1" applyProtection="1">
      <protection locked="0"/>
    </xf>
    <xf numFmtId="0" fontId="15" fillId="0" borderId="52" xfId="0" applyFont="1" applyBorder="1" applyAlignment="1" applyProtection="1">
      <alignment horizontal="left" indent="2"/>
      <protection locked="0"/>
    </xf>
    <xf numFmtId="42" fontId="15" fillId="0" borderId="0" xfId="0" applyNumberFormat="1" applyFont="1" applyFill="1" applyBorder="1" applyAlignment="1" applyProtection="1">
      <protection locked="0"/>
    </xf>
    <xf numFmtId="0" fontId="15" fillId="0" borderId="53" xfId="0" applyFont="1" applyBorder="1" applyAlignment="1" applyProtection="1">
      <alignment horizontal="left" indent="2"/>
      <protection locked="0"/>
    </xf>
    <xf numFmtId="0" fontId="14" fillId="0" borderId="54" xfId="0" applyFont="1" applyFill="1" applyBorder="1" applyProtection="1">
      <protection locked="0"/>
    </xf>
    <xf numFmtId="0" fontId="15" fillId="0" borderId="43" xfId="0" applyFont="1" applyBorder="1" applyProtection="1">
      <protection locked="0"/>
    </xf>
    <xf numFmtId="0" fontId="15" fillId="0" borderId="43" xfId="0" applyFont="1" applyBorder="1" applyAlignment="1" applyProtection="1">
      <alignment horizontal="center" vertical="center"/>
      <protection locked="0"/>
    </xf>
    <xf numFmtId="44" fontId="15" fillId="0" borderId="15" xfId="1" applyFont="1" applyBorder="1" applyProtection="1">
      <protection locked="0"/>
    </xf>
    <xf numFmtId="167" fontId="15" fillId="0" borderId="57" xfId="1" applyNumberFormat="1" applyFont="1" applyFill="1" applyBorder="1" applyAlignment="1" applyProtection="1">
      <protection locked="0"/>
    </xf>
    <xf numFmtId="167" fontId="15" fillId="0" borderId="55" xfId="0" applyNumberFormat="1" applyFont="1" applyBorder="1" applyProtection="1">
      <protection locked="0"/>
    </xf>
    <xf numFmtId="42" fontId="15" fillId="0" borderId="0" xfId="0" applyNumberFormat="1" applyFont="1" applyBorder="1" applyAlignment="1" applyProtection="1">
      <protection locked="0"/>
    </xf>
    <xf numFmtId="0" fontId="14" fillId="0" borderId="43" xfId="0" applyFont="1" applyBorder="1" applyProtection="1">
      <protection locked="0"/>
    </xf>
    <xf numFmtId="0" fontId="14" fillId="0" borderId="43" xfId="0" applyFont="1" applyBorder="1" applyAlignment="1" applyProtection="1">
      <alignment horizontal="center" vertical="center"/>
      <protection locked="0"/>
    </xf>
    <xf numFmtId="44" fontId="14" fillId="0" borderId="24" xfId="1" applyFont="1" applyBorder="1" applyProtection="1">
      <protection locked="0"/>
    </xf>
    <xf numFmtId="44" fontId="14" fillId="0" borderId="15" xfId="1" applyFont="1" applyBorder="1" applyProtection="1">
      <protection locked="0"/>
    </xf>
    <xf numFmtId="42" fontId="14" fillId="0" borderId="0" xfId="0" applyNumberFormat="1" applyFont="1" applyBorder="1" applyAlignment="1" applyProtection="1">
      <protection locked="0"/>
    </xf>
    <xf numFmtId="9" fontId="15" fillId="0" borderId="45" xfId="2" applyFont="1" applyFill="1" applyBorder="1" applyProtection="1">
      <protection locked="0"/>
    </xf>
    <xf numFmtId="44" fontId="14" fillId="0" borderId="17" xfId="1" applyFont="1" applyBorder="1" applyProtection="1">
      <protection locked="0"/>
    </xf>
    <xf numFmtId="44" fontId="14" fillId="0" borderId="29" xfId="1" applyFont="1" applyBorder="1" applyProtection="1">
      <protection locked="0"/>
    </xf>
    <xf numFmtId="44" fontId="0" fillId="5" borderId="0" xfId="1" applyFont="1" applyFill="1" applyProtection="1">
      <protection locked="0"/>
    </xf>
    <xf numFmtId="44" fontId="0" fillId="5" borderId="4" xfId="1" applyFont="1" applyFill="1" applyBorder="1" applyProtection="1">
      <protection locked="0"/>
    </xf>
    <xf numFmtId="44" fontId="0" fillId="5" borderId="0" xfId="1" applyFont="1" applyFill="1" applyBorder="1" applyProtection="1">
      <protection locked="0"/>
    </xf>
    <xf numFmtId="44" fontId="0" fillId="5" borderId="5" xfId="1" applyFont="1" applyFill="1" applyBorder="1" applyProtection="1">
      <protection locked="0"/>
    </xf>
    <xf numFmtId="44" fontId="0" fillId="5" borderId="37" xfId="1" applyFont="1" applyFill="1" applyBorder="1" applyProtection="1">
      <protection locked="0"/>
    </xf>
    <xf numFmtId="44" fontId="2" fillId="3" borderId="8" xfId="1" applyFont="1" applyFill="1" applyBorder="1" applyProtection="1">
      <protection locked="0"/>
    </xf>
    <xf numFmtId="44" fontId="2" fillId="3" borderId="17" xfId="1" applyFont="1" applyFill="1" applyBorder="1" applyProtection="1">
      <protection locked="0"/>
    </xf>
    <xf numFmtId="44" fontId="2" fillId="3" borderId="52" xfId="1" applyFont="1" applyFill="1" applyBorder="1" applyProtection="1">
      <protection locked="0"/>
    </xf>
    <xf numFmtId="44" fontId="2" fillId="3" borderId="14" xfId="1" applyFont="1" applyFill="1" applyBorder="1" applyProtection="1">
      <protection locked="0"/>
    </xf>
    <xf numFmtId="0" fontId="18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center"/>
    </xf>
    <xf numFmtId="0" fontId="14" fillId="8" borderId="1" xfId="0" applyFont="1" applyFill="1" applyBorder="1" applyAlignment="1">
      <alignment horizontal="left"/>
    </xf>
    <xf numFmtId="0" fontId="14" fillId="8" borderId="2" xfId="0" applyFont="1" applyFill="1" applyBorder="1" applyAlignment="1">
      <alignment horizontal="left"/>
    </xf>
    <xf numFmtId="0" fontId="14" fillId="8" borderId="39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14" fillId="0" borderId="2" xfId="0" applyFont="1" applyFill="1" applyBorder="1" applyAlignment="1">
      <alignment horizontal="left"/>
    </xf>
    <xf numFmtId="0" fontId="14" fillId="0" borderId="39" xfId="0" applyFont="1" applyFill="1" applyBorder="1" applyAlignment="1">
      <alignment horizontal="left"/>
    </xf>
    <xf numFmtId="0" fontId="14" fillId="0" borderId="52" xfId="0" applyFont="1" applyFill="1" applyBorder="1" applyAlignment="1" applyProtection="1">
      <alignment horizontal="center"/>
      <protection locked="0"/>
    </xf>
    <xf numFmtId="0" fontId="14" fillId="0" borderId="44" xfId="0" applyFont="1" applyFill="1" applyBorder="1" applyAlignment="1" applyProtection="1">
      <alignment horizontal="center"/>
      <protection locked="0"/>
    </xf>
    <xf numFmtId="0" fontId="14" fillId="0" borderId="48" xfId="0" applyFont="1" applyFill="1" applyBorder="1" applyAlignment="1" applyProtection="1">
      <alignment horizontal="center"/>
      <protection locked="0"/>
    </xf>
    <xf numFmtId="0" fontId="14" fillId="0" borderId="53" xfId="0" applyFont="1" applyFill="1" applyBorder="1" applyAlignment="1" applyProtection="1">
      <alignment horizontal="center"/>
      <protection locked="0"/>
    </xf>
    <xf numFmtId="0" fontId="14" fillId="0" borderId="45" xfId="0" applyFont="1" applyFill="1" applyBorder="1" applyAlignment="1" applyProtection="1">
      <alignment horizontal="center"/>
      <protection locked="0"/>
    </xf>
    <xf numFmtId="0" fontId="14" fillId="0" borderId="49" xfId="0" applyFont="1" applyFill="1" applyBorder="1" applyAlignment="1" applyProtection="1">
      <alignment horizontal="center"/>
      <protection locked="0"/>
    </xf>
    <xf numFmtId="0" fontId="14" fillId="0" borderId="54" xfId="0" applyFont="1" applyFill="1" applyBorder="1" applyAlignment="1" applyProtection="1">
      <alignment horizontal="left"/>
      <protection locked="0"/>
    </xf>
    <xf numFmtId="0" fontId="14" fillId="0" borderId="43" xfId="0" applyFont="1" applyFill="1" applyBorder="1" applyAlignment="1" applyProtection="1">
      <alignment horizontal="left"/>
      <protection locked="0"/>
    </xf>
    <xf numFmtId="0" fontId="14" fillId="0" borderId="46" xfId="0" applyFont="1" applyFill="1" applyBorder="1" applyAlignment="1" applyProtection="1">
      <alignment horizontal="left"/>
      <protection locked="0"/>
    </xf>
    <xf numFmtId="0" fontId="15" fillId="6" borderId="7" xfId="0" applyNumberFormat="1" applyFont="1" applyFill="1" applyBorder="1" applyAlignment="1" applyProtection="1">
      <alignment horizontal="left"/>
      <protection locked="0"/>
    </xf>
    <xf numFmtId="0" fontId="7" fillId="2" borderId="18" xfId="0" applyFont="1" applyFill="1" applyBorder="1" applyAlignment="1" applyProtection="1">
      <alignment horizontal="left"/>
    </xf>
    <xf numFmtId="0" fontId="7" fillId="2" borderId="2" xfId="0" applyFont="1" applyFill="1" applyBorder="1" applyAlignment="1" applyProtection="1">
      <alignment horizontal="left"/>
    </xf>
    <xf numFmtId="0" fontId="7" fillId="2" borderId="3" xfId="0" applyFont="1" applyFill="1" applyBorder="1" applyAlignment="1" applyProtection="1">
      <alignment horizontal="left"/>
    </xf>
    <xf numFmtId="0" fontId="3" fillId="3" borderId="12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1" xfId="0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PO%20SHARE/EPO/2019-21%20COVID-19/_Individual%20LOCAL%20Folders/ELC%20COVID-19%20Local%20Allocation%20Track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C Q1 Payment"/>
    </sheetNames>
    <sheetDataSet>
      <sheetData sheetId="0">
        <row r="3">
          <cell r="A3" t="str">
            <v>Alameda</v>
          </cell>
          <cell r="B3" t="str">
            <v>ALAMEDA (minus Berkeley)</v>
          </cell>
          <cell r="C3" t="str">
            <v>COVID-19ELC01</v>
          </cell>
          <cell r="D3" t="str">
            <v>001CoVELC</v>
          </cell>
          <cell r="E3">
            <v>1171069</v>
          </cell>
          <cell r="F3">
            <v>1900000</v>
          </cell>
          <cell r="G3">
            <v>500000</v>
          </cell>
          <cell r="H3">
            <v>384914</v>
          </cell>
          <cell r="I3">
            <v>6359647</v>
          </cell>
          <cell r="J3">
            <v>754275</v>
          </cell>
          <cell r="K3">
            <v>11069905</v>
          </cell>
        </row>
        <row r="4">
          <cell r="A4" t="str">
            <v>Alpine</v>
          </cell>
          <cell r="B4" t="str">
            <v>ALPINE</v>
          </cell>
          <cell r="C4" t="str">
            <v>COVID-19ELC02</v>
          </cell>
          <cell r="D4" t="str">
            <v>002CoVELC</v>
          </cell>
          <cell r="E4">
            <v>400580</v>
          </cell>
          <cell r="F4">
            <v>0</v>
          </cell>
          <cell r="G4">
            <v>0</v>
          </cell>
          <cell r="H4">
            <v>325045</v>
          </cell>
          <cell r="I4">
            <v>404444</v>
          </cell>
          <cell r="J4">
            <v>400267</v>
          </cell>
          <cell r="K4">
            <v>1530336</v>
          </cell>
        </row>
        <row r="5">
          <cell r="A5" t="str">
            <v>Amador</v>
          </cell>
          <cell r="B5" t="str">
            <v>AMADOR</v>
          </cell>
          <cell r="C5" t="str">
            <v>COVID-19ELC03</v>
          </cell>
          <cell r="D5" t="str">
            <v>003CoVELC</v>
          </cell>
          <cell r="E5">
            <v>419100</v>
          </cell>
          <cell r="F5">
            <v>0</v>
          </cell>
          <cell r="G5">
            <v>0</v>
          </cell>
          <cell r="H5">
            <v>326484</v>
          </cell>
          <cell r="I5">
            <v>539104</v>
          </cell>
          <cell r="J5">
            <v>408775</v>
          </cell>
          <cell r="K5">
            <v>1693463</v>
          </cell>
        </row>
        <row r="6">
          <cell r="A6" t="str">
            <v>Berkeley</v>
          </cell>
          <cell r="B6" t="str">
            <v>BERKELEY</v>
          </cell>
          <cell r="C6" t="str">
            <v>COVID-19ELC04</v>
          </cell>
          <cell r="D6" t="str">
            <v>004CoVELC</v>
          </cell>
          <cell r="E6">
            <v>461511</v>
          </cell>
          <cell r="F6">
            <v>0</v>
          </cell>
          <cell r="G6">
            <v>0</v>
          </cell>
          <cell r="H6">
            <v>329780</v>
          </cell>
          <cell r="I6">
            <v>939488</v>
          </cell>
          <cell r="J6">
            <v>428262</v>
          </cell>
          <cell r="K6">
            <v>2159041</v>
          </cell>
        </row>
        <row r="7">
          <cell r="A7" t="str">
            <v>Butte</v>
          </cell>
          <cell r="B7" t="str">
            <v>BUTTE</v>
          </cell>
          <cell r="C7" t="str">
            <v>COVID-19ELC05</v>
          </cell>
          <cell r="D7" t="str">
            <v>005CoVELC</v>
          </cell>
          <cell r="E7">
            <v>512952</v>
          </cell>
          <cell r="F7">
            <v>700000</v>
          </cell>
          <cell r="G7">
            <v>500000</v>
          </cell>
          <cell r="H7">
            <v>333777</v>
          </cell>
          <cell r="I7">
            <v>1310148</v>
          </cell>
          <cell r="J7">
            <v>451897</v>
          </cell>
          <cell r="K7">
            <v>3808774</v>
          </cell>
        </row>
        <row r="8">
          <cell r="A8" t="str">
            <v>Calaveras</v>
          </cell>
          <cell r="B8" t="str">
            <v>CALAVERAS</v>
          </cell>
          <cell r="C8" t="str">
            <v>COVID-19ELC06</v>
          </cell>
          <cell r="D8" t="str">
            <v>006CoVELC</v>
          </cell>
          <cell r="E8">
            <v>422503</v>
          </cell>
          <cell r="F8">
            <v>0</v>
          </cell>
          <cell r="G8">
            <v>0</v>
          </cell>
          <cell r="H8">
            <v>326749</v>
          </cell>
          <cell r="I8">
            <v>556788</v>
          </cell>
          <cell r="J8">
            <v>410339</v>
          </cell>
          <cell r="K8">
            <v>1716379</v>
          </cell>
        </row>
        <row r="9">
          <cell r="A9" t="str">
            <v>Colusa</v>
          </cell>
          <cell r="B9" t="str">
            <v>COLUSA</v>
          </cell>
          <cell r="C9" t="str">
            <v>COVID-19ELC07</v>
          </cell>
          <cell r="D9" t="str">
            <v>007CoVELC</v>
          </cell>
          <cell r="E9">
            <v>411031</v>
          </cell>
          <cell r="F9">
            <v>0</v>
          </cell>
          <cell r="G9">
            <v>0</v>
          </cell>
          <cell r="H9">
            <v>325857</v>
          </cell>
          <cell r="I9">
            <v>505712</v>
          </cell>
          <cell r="J9">
            <v>405068</v>
          </cell>
          <cell r="K9">
            <v>1647668</v>
          </cell>
        </row>
        <row r="10">
          <cell r="A10" t="str">
            <v>Contra Costa</v>
          </cell>
          <cell r="B10" t="str">
            <v>CONTRA COSTA</v>
          </cell>
          <cell r="C10" t="str">
            <v>COVID-19ELC08</v>
          </cell>
          <cell r="D10" t="str">
            <v>008CoVELC</v>
          </cell>
          <cell r="E10">
            <v>976506</v>
          </cell>
          <cell r="F10">
            <v>1300000</v>
          </cell>
          <cell r="G10">
            <v>300000</v>
          </cell>
          <cell r="H10">
            <v>369796</v>
          </cell>
          <cell r="I10">
            <v>4716633</v>
          </cell>
          <cell r="J10">
            <v>664881</v>
          </cell>
          <cell r="K10">
            <v>8327816</v>
          </cell>
        </row>
        <row r="11">
          <cell r="A11" t="str">
            <v>Del Norte</v>
          </cell>
          <cell r="B11" t="str">
            <v>DEL NORTE</v>
          </cell>
          <cell r="C11" t="str">
            <v>COVID-19ELC09</v>
          </cell>
          <cell r="D11" t="str">
            <v>009CoVELC</v>
          </cell>
          <cell r="E11">
            <v>413667</v>
          </cell>
          <cell r="F11">
            <v>0</v>
          </cell>
          <cell r="G11">
            <v>0</v>
          </cell>
          <cell r="H11">
            <v>326062</v>
          </cell>
          <cell r="I11">
            <v>524401</v>
          </cell>
          <cell r="J11">
            <v>406279</v>
          </cell>
          <cell r="K11">
            <v>1670409</v>
          </cell>
        </row>
        <row r="12">
          <cell r="A12" t="str">
            <v>El Dorado</v>
          </cell>
          <cell r="B12" t="str">
            <v>EL DORADO</v>
          </cell>
          <cell r="C12" t="str">
            <v>COVID-19ELC10</v>
          </cell>
          <cell r="D12" t="str">
            <v>010CoVELC</v>
          </cell>
          <cell r="E12">
            <v>495686</v>
          </cell>
          <cell r="F12">
            <v>0</v>
          </cell>
          <cell r="G12">
            <v>0</v>
          </cell>
          <cell r="H12">
            <v>332435</v>
          </cell>
          <cell r="I12">
            <v>1017846</v>
          </cell>
          <cell r="J12">
            <v>443964</v>
          </cell>
          <cell r="K12">
            <v>2289931</v>
          </cell>
        </row>
        <row r="13">
          <cell r="A13" t="str">
            <v>Fresno</v>
          </cell>
          <cell r="B13" t="str">
            <v>FRESNO</v>
          </cell>
          <cell r="C13" t="str">
            <v>COVID-19ELC11</v>
          </cell>
          <cell r="D13" t="str">
            <v>011CoVELC</v>
          </cell>
          <cell r="E13">
            <v>907858</v>
          </cell>
          <cell r="F13">
            <v>3300000</v>
          </cell>
          <cell r="G13">
            <v>500000</v>
          </cell>
          <cell r="H13">
            <v>364462</v>
          </cell>
          <cell r="I13">
            <v>5967122</v>
          </cell>
          <cell r="J13">
            <v>633340</v>
          </cell>
          <cell r="K13">
            <v>11672782</v>
          </cell>
        </row>
        <row r="14">
          <cell r="A14" t="str">
            <v>Glenn</v>
          </cell>
          <cell r="B14" t="str">
            <v>GLENN</v>
          </cell>
          <cell r="C14" t="str">
            <v>COVID-19ELC12</v>
          </cell>
          <cell r="D14" t="str">
            <v>012CoVELC</v>
          </cell>
          <cell r="E14">
            <v>414530</v>
          </cell>
          <cell r="F14">
            <v>0</v>
          </cell>
          <cell r="G14">
            <v>0</v>
          </cell>
          <cell r="H14">
            <v>326129</v>
          </cell>
          <cell r="I14">
            <v>533613</v>
          </cell>
          <cell r="J14">
            <v>406676</v>
          </cell>
          <cell r="K14">
            <v>1680948</v>
          </cell>
        </row>
        <row r="15">
          <cell r="A15" t="str">
            <v>Humboldt</v>
          </cell>
          <cell r="B15" t="str">
            <v>HUMBOLDT</v>
          </cell>
          <cell r="C15" t="str">
            <v>COVID-19ELC13</v>
          </cell>
          <cell r="D15" t="str">
            <v>013CoVELC</v>
          </cell>
          <cell r="E15">
            <v>467499</v>
          </cell>
          <cell r="F15">
            <v>700000</v>
          </cell>
          <cell r="G15">
            <v>300000</v>
          </cell>
          <cell r="H15">
            <v>330245</v>
          </cell>
          <cell r="I15">
            <v>974142</v>
          </cell>
          <cell r="J15">
            <v>431013</v>
          </cell>
          <cell r="K15">
            <v>3202899</v>
          </cell>
        </row>
        <row r="16">
          <cell r="A16" t="str">
            <v>Imperial</v>
          </cell>
          <cell r="B16" t="str">
            <v>IMPERIAL</v>
          </cell>
          <cell r="C16" t="str">
            <v>COVID-19ELC14</v>
          </cell>
          <cell r="D16" t="str">
            <v>014CoVELC</v>
          </cell>
          <cell r="E16">
            <v>494897</v>
          </cell>
          <cell r="F16">
            <v>700000</v>
          </cell>
          <cell r="G16">
            <v>500000</v>
          </cell>
          <cell r="H16">
            <v>332374</v>
          </cell>
          <cell r="I16">
            <v>1575482</v>
          </cell>
          <cell r="J16">
            <v>443601</v>
          </cell>
          <cell r="K16">
            <v>4046354</v>
          </cell>
        </row>
        <row r="17">
          <cell r="A17" t="str">
            <v>Inyo</v>
          </cell>
          <cell r="B17" t="str">
            <v>INYO</v>
          </cell>
          <cell r="C17" t="str">
            <v>COVID-19ELC15</v>
          </cell>
          <cell r="D17" t="str">
            <v>015CoVELC</v>
          </cell>
          <cell r="E17">
            <v>409273</v>
          </cell>
          <cell r="F17">
            <v>0</v>
          </cell>
          <cell r="G17">
            <v>0</v>
          </cell>
          <cell r="H17">
            <v>325721</v>
          </cell>
          <cell r="I17">
            <v>470923</v>
          </cell>
          <cell r="J17">
            <v>404261</v>
          </cell>
          <cell r="K17">
            <v>1610178</v>
          </cell>
        </row>
        <row r="18">
          <cell r="A18" t="str">
            <v>Kern</v>
          </cell>
          <cell r="B18" t="str">
            <v>KERN</v>
          </cell>
          <cell r="C18" t="str">
            <v>COVID-19ELC16</v>
          </cell>
          <cell r="D18" t="str">
            <v>016CoVELC</v>
          </cell>
          <cell r="E18">
            <v>857095</v>
          </cell>
          <cell r="F18">
            <v>500000</v>
          </cell>
          <cell r="G18">
            <v>250000</v>
          </cell>
          <cell r="H18">
            <v>360518</v>
          </cell>
          <cell r="I18">
            <v>5355721</v>
          </cell>
          <cell r="J18">
            <v>610017</v>
          </cell>
          <cell r="K18">
            <v>7933351</v>
          </cell>
        </row>
        <row r="19">
          <cell r="A19" t="str">
            <v>Kings</v>
          </cell>
          <cell r="B19" t="str">
            <v>KINGS</v>
          </cell>
          <cell r="C19" t="str">
            <v>COVID-19ELC17</v>
          </cell>
          <cell r="D19" t="str">
            <v>017CoVELC</v>
          </cell>
          <cell r="E19">
            <v>476664</v>
          </cell>
          <cell r="F19">
            <v>500000</v>
          </cell>
          <cell r="G19">
            <v>0</v>
          </cell>
          <cell r="H19">
            <v>330957</v>
          </cell>
          <cell r="I19">
            <v>1229611</v>
          </cell>
          <cell r="J19">
            <v>435224</v>
          </cell>
          <cell r="K19">
            <v>2972456</v>
          </cell>
        </row>
        <row r="20">
          <cell r="A20" t="str">
            <v>Lake</v>
          </cell>
          <cell r="B20" t="str">
            <v>LAKE</v>
          </cell>
          <cell r="C20" t="str">
            <v>COVID-19ELC18</v>
          </cell>
          <cell r="D20" t="str">
            <v>018CoVELC</v>
          </cell>
          <cell r="E20">
            <v>432455</v>
          </cell>
          <cell r="F20">
            <v>0</v>
          </cell>
          <cell r="G20">
            <v>0</v>
          </cell>
          <cell r="H20">
            <v>327522</v>
          </cell>
          <cell r="I20">
            <v>679914</v>
          </cell>
          <cell r="J20">
            <v>414912</v>
          </cell>
          <cell r="K20">
            <v>1854803</v>
          </cell>
        </row>
        <row r="21">
          <cell r="A21" t="str">
            <v>Lassen</v>
          </cell>
          <cell r="B21" t="str">
            <v>LASSEN</v>
          </cell>
          <cell r="C21" t="str">
            <v>COVID-19ELC19</v>
          </cell>
          <cell r="D21" t="str">
            <v>019CoVELC</v>
          </cell>
          <cell r="E21">
            <v>415038</v>
          </cell>
          <cell r="F21">
            <v>0</v>
          </cell>
          <cell r="G21">
            <v>0</v>
          </cell>
          <cell r="H21">
            <v>326168</v>
          </cell>
          <cell r="I21">
            <v>526950</v>
          </cell>
          <cell r="J21">
            <v>406909</v>
          </cell>
          <cell r="K21">
            <v>1675065</v>
          </cell>
        </row>
        <row r="22">
          <cell r="A22" t="str">
            <v>Madera</v>
          </cell>
          <cell r="B22" t="str">
            <v>MADERA</v>
          </cell>
          <cell r="C22" t="str">
            <v>COVID-19ELC20</v>
          </cell>
          <cell r="D22" t="str">
            <v>020CoVELC</v>
          </cell>
          <cell r="E22">
            <v>479570</v>
          </cell>
          <cell r="F22">
            <v>1800000</v>
          </cell>
          <cell r="G22">
            <v>500000</v>
          </cell>
          <cell r="H22">
            <v>331183</v>
          </cell>
          <cell r="I22">
            <v>1268710</v>
          </cell>
          <cell r="J22">
            <v>436559</v>
          </cell>
          <cell r="K22">
            <v>4816022</v>
          </cell>
        </row>
        <row r="23">
          <cell r="A23" t="str">
            <v>Marin</v>
          </cell>
          <cell r="B23" t="str">
            <v>MARIN</v>
          </cell>
          <cell r="C23" t="str">
            <v>COVID-19ELC21</v>
          </cell>
          <cell r="D23" t="str">
            <v>021CoVELC</v>
          </cell>
          <cell r="E23">
            <v>531113</v>
          </cell>
          <cell r="F23">
            <v>0</v>
          </cell>
          <cell r="G23">
            <v>0</v>
          </cell>
          <cell r="H23">
            <v>335188</v>
          </cell>
          <cell r="I23">
            <v>1251562</v>
          </cell>
          <cell r="J23">
            <v>460241</v>
          </cell>
          <cell r="K23">
            <v>2578104</v>
          </cell>
        </row>
        <row r="24">
          <cell r="A24" t="str">
            <v>Mariposa</v>
          </cell>
          <cell r="B24" t="str">
            <v>MARIPOSA</v>
          </cell>
          <cell r="C24" t="str">
            <v>COVID-19ELC22</v>
          </cell>
          <cell r="D24" t="str">
            <v>022CoVELC</v>
          </cell>
          <cell r="E24">
            <v>409012</v>
          </cell>
          <cell r="F24">
            <v>0</v>
          </cell>
          <cell r="G24">
            <v>0</v>
          </cell>
          <cell r="H24">
            <v>325700</v>
          </cell>
          <cell r="I24">
            <v>467320</v>
          </cell>
          <cell r="J24">
            <v>404140</v>
          </cell>
          <cell r="K24">
            <v>1606172</v>
          </cell>
        </row>
        <row r="25">
          <cell r="A25" t="str">
            <v>Mendocino</v>
          </cell>
          <cell r="B25" t="str">
            <v>MENDOCINO</v>
          </cell>
          <cell r="C25" t="str">
            <v>COVID-19ELC23</v>
          </cell>
          <cell r="D25" t="str">
            <v>023CoVELC</v>
          </cell>
          <cell r="E25">
            <v>444394</v>
          </cell>
          <cell r="F25">
            <v>0</v>
          </cell>
          <cell r="G25">
            <v>0</v>
          </cell>
          <cell r="H25">
            <v>328450</v>
          </cell>
          <cell r="I25">
            <v>785443</v>
          </cell>
          <cell r="J25">
            <v>420397</v>
          </cell>
          <cell r="K25">
            <v>1978684</v>
          </cell>
        </row>
        <row r="26">
          <cell r="A26" t="str">
            <v>Merced</v>
          </cell>
          <cell r="B26" t="str">
            <v>MERCED</v>
          </cell>
          <cell r="C26" t="str">
            <v>COVID-19ELC24</v>
          </cell>
          <cell r="D26" t="str">
            <v>024CoVELC</v>
          </cell>
          <cell r="E26">
            <v>541113</v>
          </cell>
          <cell r="F26">
            <v>500000</v>
          </cell>
          <cell r="G26">
            <v>250000</v>
          </cell>
          <cell r="H26">
            <v>335965</v>
          </cell>
          <cell r="I26">
            <v>1966291</v>
          </cell>
          <cell r="J26">
            <v>464836</v>
          </cell>
          <cell r="K26">
            <v>4058205</v>
          </cell>
        </row>
        <row r="27">
          <cell r="A27" t="str">
            <v>Modoc</v>
          </cell>
          <cell r="B27" t="str">
            <v>MODOC</v>
          </cell>
          <cell r="C27" t="str">
            <v>COVID-19ELC25</v>
          </cell>
          <cell r="D27" t="str">
            <v>025CoVELC</v>
          </cell>
          <cell r="E27">
            <v>404789</v>
          </cell>
          <cell r="F27">
            <v>0</v>
          </cell>
          <cell r="G27">
            <v>0</v>
          </cell>
          <cell r="H27">
            <v>325372</v>
          </cell>
          <cell r="I27">
            <v>440618</v>
          </cell>
          <cell r="J27">
            <v>402200</v>
          </cell>
          <cell r="K27">
            <v>1572979</v>
          </cell>
        </row>
        <row r="28">
          <cell r="A28" t="str">
            <v>Mono</v>
          </cell>
          <cell r="B28" t="str">
            <v>MONO</v>
          </cell>
          <cell r="C28" t="str">
            <v>COVID-19ELC26</v>
          </cell>
          <cell r="D28" t="str">
            <v>026CoVELC</v>
          </cell>
          <cell r="E28">
            <v>406791</v>
          </cell>
          <cell r="F28">
            <v>0</v>
          </cell>
          <cell r="G28">
            <v>0</v>
          </cell>
          <cell r="H28">
            <v>325528</v>
          </cell>
          <cell r="I28">
            <v>452000</v>
          </cell>
          <cell r="J28">
            <v>403120</v>
          </cell>
          <cell r="K28">
            <v>1587439</v>
          </cell>
        </row>
        <row r="29">
          <cell r="A29" t="str">
            <v>Monterey</v>
          </cell>
          <cell r="B29" t="str">
            <v>MONTEREY</v>
          </cell>
          <cell r="C29" t="str">
            <v>COVID-19ELC27</v>
          </cell>
          <cell r="D29" t="str">
            <v>027CoVELC</v>
          </cell>
          <cell r="E29">
            <v>622155</v>
          </cell>
          <cell r="F29">
            <v>800000</v>
          </cell>
          <cell r="G29">
            <v>500000</v>
          </cell>
          <cell r="H29">
            <v>342262</v>
          </cell>
          <cell r="I29">
            <v>2586808</v>
          </cell>
          <cell r="J29">
            <v>502071</v>
          </cell>
          <cell r="K29">
            <v>5353296</v>
          </cell>
        </row>
        <row r="30">
          <cell r="A30" t="str">
            <v>Napa</v>
          </cell>
          <cell r="B30" t="str">
            <v>NAPA</v>
          </cell>
          <cell r="C30" t="str">
            <v>COVID-19ELC28</v>
          </cell>
          <cell r="D30" t="str">
            <v>028CoVELC</v>
          </cell>
          <cell r="E30">
            <v>470215</v>
          </cell>
          <cell r="F30">
            <v>0</v>
          </cell>
          <cell r="G30">
            <v>0</v>
          </cell>
          <cell r="H30">
            <v>330456</v>
          </cell>
          <cell r="I30">
            <v>946731</v>
          </cell>
          <cell r="J30">
            <v>432261</v>
          </cell>
          <cell r="K30">
            <v>2179663</v>
          </cell>
        </row>
        <row r="31">
          <cell r="A31" t="str">
            <v>Nevada</v>
          </cell>
          <cell r="B31" t="str">
            <v>NEVADA</v>
          </cell>
          <cell r="C31" t="str">
            <v>COVID-19ELC29</v>
          </cell>
          <cell r="D31" t="str">
            <v>029CoVELC</v>
          </cell>
          <cell r="E31">
            <v>449329</v>
          </cell>
          <cell r="F31">
            <v>0</v>
          </cell>
          <cell r="G31">
            <v>0</v>
          </cell>
          <cell r="H31">
            <v>328833</v>
          </cell>
          <cell r="I31">
            <v>732388</v>
          </cell>
          <cell r="J31">
            <v>422665</v>
          </cell>
          <cell r="K31">
            <v>1933215</v>
          </cell>
        </row>
        <row r="32">
          <cell r="A32" t="str">
            <v>Orange</v>
          </cell>
          <cell r="B32" t="str">
            <v>ORANGE</v>
          </cell>
          <cell r="C32" t="str">
            <v>COVID-19ELC30</v>
          </cell>
          <cell r="D32" t="str">
            <v>030CoVELC</v>
          </cell>
          <cell r="E32">
            <v>2007252</v>
          </cell>
          <cell r="F32">
            <v>2400000</v>
          </cell>
          <cell r="G32">
            <v>300000</v>
          </cell>
          <cell r="H32">
            <v>449888</v>
          </cell>
          <cell r="I32">
            <v>13252732</v>
          </cell>
          <cell r="J32">
            <v>1138467</v>
          </cell>
          <cell r="K32">
            <v>19548339</v>
          </cell>
        </row>
        <row r="33">
          <cell r="A33" t="str">
            <v>Placer</v>
          </cell>
          <cell r="B33" t="str">
            <v>PLACER</v>
          </cell>
          <cell r="C33" t="str">
            <v>COVID-19ELC31</v>
          </cell>
          <cell r="D33" t="str">
            <v>031CoVELC</v>
          </cell>
          <cell r="E33">
            <v>597854</v>
          </cell>
          <cell r="F33">
            <v>0</v>
          </cell>
          <cell r="G33">
            <v>0</v>
          </cell>
          <cell r="H33">
            <v>340374</v>
          </cell>
          <cell r="I33">
            <v>1654835</v>
          </cell>
          <cell r="J33">
            <v>490906</v>
          </cell>
          <cell r="K33">
            <v>3083969</v>
          </cell>
        </row>
        <row r="34">
          <cell r="A34" t="str">
            <v>Plumas</v>
          </cell>
          <cell r="B34" t="str">
            <v>PLUMAS</v>
          </cell>
          <cell r="C34" t="str">
            <v>COVID-19ELC32</v>
          </cell>
          <cell r="D34" t="str">
            <v>032CoVELC</v>
          </cell>
          <cell r="E34">
            <v>409865</v>
          </cell>
          <cell r="F34">
            <v>0</v>
          </cell>
          <cell r="G34">
            <v>0</v>
          </cell>
          <cell r="H34">
            <v>325767</v>
          </cell>
          <cell r="I34">
            <v>467320</v>
          </cell>
          <cell r="J34">
            <v>404533</v>
          </cell>
          <cell r="K34">
            <v>1607485</v>
          </cell>
        </row>
        <row r="35">
          <cell r="A35" t="str">
            <v>Riverside</v>
          </cell>
          <cell r="B35" t="str">
            <v>RIVERSIDE</v>
          </cell>
          <cell r="C35" t="str">
            <v>COVID-19ELC33</v>
          </cell>
          <cell r="D35" t="str">
            <v>033CoVELC</v>
          </cell>
          <cell r="E35">
            <v>1617035</v>
          </cell>
          <cell r="F35">
            <v>1700000</v>
          </cell>
          <cell r="G35">
            <v>300000</v>
          </cell>
          <cell r="H35">
            <v>419567</v>
          </cell>
          <cell r="I35">
            <v>11673131</v>
          </cell>
          <cell r="J35">
            <v>959179</v>
          </cell>
          <cell r="K35">
            <v>16668912</v>
          </cell>
        </row>
        <row r="36">
          <cell r="A36" t="str">
            <v>Sacramento</v>
          </cell>
          <cell r="B36" t="str">
            <v>SACRAMENTO</v>
          </cell>
          <cell r="C36" t="str">
            <v>COVID-19ELC34</v>
          </cell>
          <cell r="D36" t="str">
            <v>034CoVELC</v>
          </cell>
          <cell r="E36">
            <v>1171170</v>
          </cell>
          <cell r="F36">
            <v>2500000</v>
          </cell>
          <cell r="G36">
            <v>300000</v>
          </cell>
          <cell r="H36">
            <v>384921</v>
          </cell>
          <cell r="I36">
            <v>6998908</v>
          </cell>
          <cell r="J36">
            <v>754321</v>
          </cell>
          <cell r="K36">
            <v>12109320</v>
          </cell>
        </row>
        <row r="37">
          <cell r="A37" t="str">
            <v>San Benito</v>
          </cell>
          <cell r="B37" t="str">
            <v>SAN BENITO</v>
          </cell>
          <cell r="C37" t="str">
            <v>COVID-19ELC35</v>
          </cell>
          <cell r="D37" t="str">
            <v>035CoVELC</v>
          </cell>
          <cell r="E37">
            <v>431071</v>
          </cell>
          <cell r="F37">
            <v>0</v>
          </cell>
          <cell r="G37">
            <v>0</v>
          </cell>
          <cell r="H37">
            <v>327414</v>
          </cell>
          <cell r="I37">
            <v>677589</v>
          </cell>
          <cell r="J37">
            <v>414276</v>
          </cell>
          <cell r="K37">
            <v>1850350</v>
          </cell>
        </row>
        <row r="38">
          <cell r="A38" t="str">
            <v>San Bernardino</v>
          </cell>
          <cell r="B38" t="str">
            <v>SAN BERNARDINO</v>
          </cell>
          <cell r="C38" t="str">
            <v>COVID-19ELC36</v>
          </cell>
          <cell r="D38" t="str">
            <v>036CoVELC</v>
          </cell>
          <cell r="E38">
            <v>1493383</v>
          </cell>
          <cell r="F38">
            <v>1600000</v>
          </cell>
          <cell r="G38">
            <v>500000</v>
          </cell>
          <cell r="H38">
            <v>409958</v>
          </cell>
          <cell r="I38">
            <v>11296877</v>
          </cell>
          <cell r="J38">
            <v>902365</v>
          </cell>
          <cell r="K38">
            <v>16202583</v>
          </cell>
        </row>
        <row r="39">
          <cell r="A39" t="str">
            <v>San Diego</v>
          </cell>
          <cell r="B39" t="str">
            <v>SAN DIEGO</v>
          </cell>
          <cell r="C39" t="str">
            <v>COVID-19ELC37</v>
          </cell>
          <cell r="D39" t="str">
            <v>037CoVELC</v>
          </cell>
          <cell r="E39">
            <v>2071735</v>
          </cell>
          <cell r="F39">
            <v>2000000</v>
          </cell>
          <cell r="G39">
            <v>300000</v>
          </cell>
          <cell r="H39">
            <v>454898</v>
          </cell>
          <cell r="I39">
            <v>14182952</v>
          </cell>
          <cell r="J39">
            <v>1168095</v>
          </cell>
          <cell r="K39">
            <v>20177680</v>
          </cell>
        </row>
        <row r="40">
          <cell r="A40" t="str">
            <v>San Francisco</v>
          </cell>
          <cell r="B40" t="str">
            <v>SAN FRANCISCO</v>
          </cell>
          <cell r="C40" t="str">
            <v>COVID-19ELC38</v>
          </cell>
          <cell r="D40" t="str">
            <v>038CoVELC</v>
          </cell>
          <cell r="E40">
            <v>840838</v>
          </cell>
          <cell r="F40">
            <v>900000</v>
          </cell>
          <cell r="G40">
            <v>300000</v>
          </cell>
          <cell r="H40">
            <v>359254</v>
          </cell>
          <cell r="I40">
            <v>3538061</v>
          </cell>
          <cell r="J40">
            <v>602547</v>
          </cell>
          <cell r="K40">
            <v>6540700</v>
          </cell>
        </row>
        <row r="41">
          <cell r="A41" t="str">
            <v>San Joaquin</v>
          </cell>
          <cell r="B41" t="str">
            <v>SAN JOAQUIN</v>
          </cell>
          <cell r="C41" t="str">
            <v>COVID-19ELC39</v>
          </cell>
          <cell r="D41" t="str">
            <v>039CoVELC</v>
          </cell>
          <cell r="E41">
            <v>784237</v>
          </cell>
          <cell r="F41">
            <v>1400000</v>
          </cell>
          <cell r="G41">
            <v>300000</v>
          </cell>
          <cell r="H41">
            <v>354856</v>
          </cell>
          <cell r="I41">
            <v>3956783</v>
          </cell>
          <cell r="J41">
            <v>576541</v>
          </cell>
          <cell r="K41">
            <v>7372417</v>
          </cell>
        </row>
        <row r="42">
          <cell r="A42" t="str">
            <v>San Luis Obispo</v>
          </cell>
          <cell r="B42" t="str">
            <v>SAN LUIS OBISPO</v>
          </cell>
          <cell r="C42" t="str">
            <v>COVID-19ELC40</v>
          </cell>
          <cell r="D42" t="str">
            <v>040CoVELC</v>
          </cell>
          <cell r="E42">
            <v>539849</v>
          </cell>
          <cell r="F42">
            <v>800000</v>
          </cell>
          <cell r="G42">
            <v>300000</v>
          </cell>
          <cell r="H42">
            <v>335867</v>
          </cell>
          <cell r="I42">
            <v>1490230</v>
          </cell>
          <cell r="J42">
            <v>464255</v>
          </cell>
          <cell r="K42">
            <v>3930201</v>
          </cell>
        </row>
        <row r="43">
          <cell r="A43" t="str">
            <v>San Mateo</v>
          </cell>
          <cell r="B43" t="str">
            <v>SAN MATEO</v>
          </cell>
          <cell r="C43" t="str">
            <v>COVID-19ELC41</v>
          </cell>
          <cell r="D43" t="str">
            <v>041CoVELC</v>
          </cell>
          <cell r="E43">
            <v>786282</v>
          </cell>
          <cell r="F43">
            <v>1100000</v>
          </cell>
          <cell r="G43">
            <v>300000</v>
          </cell>
          <cell r="H43">
            <v>355015</v>
          </cell>
          <cell r="I43">
            <v>3129513</v>
          </cell>
          <cell r="J43">
            <v>577481</v>
          </cell>
          <cell r="K43">
            <v>6248291</v>
          </cell>
        </row>
        <row r="44">
          <cell r="A44" t="str">
            <v>Santa Barbara</v>
          </cell>
          <cell r="B44" t="str">
            <v>SANTA BARBARA</v>
          </cell>
          <cell r="C44" t="str">
            <v>COVID-19ELC42</v>
          </cell>
          <cell r="D44" t="str">
            <v>042CoVELC</v>
          </cell>
          <cell r="E44">
            <v>626733</v>
          </cell>
          <cell r="F44">
            <v>1900000</v>
          </cell>
          <cell r="G44">
            <v>300000</v>
          </cell>
          <cell r="H44">
            <v>342618</v>
          </cell>
          <cell r="I44">
            <v>2439009</v>
          </cell>
          <cell r="J44">
            <v>504175</v>
          </cell>
          <cell r="K44">
            <v>6112535</v>
          </cell>
        </row>
        <row r="45">
          <cell r="A45" t="str">
            <v>Santa Clara</v>
          </cell>
          <cell r="B45" t="str">
            <v>SANTA CLARA</v>
          </cell>
          <cell r="C45" t="str">
            <v>COVID-19ELC43</v>
          </cell>
          <cell r="D45" t="str">
            <v>043CoVELC</v>
          </cell>
          <cell r="E45">
            <v>1374719</v>
          </cell>
          <cell r="F45">
            <v>2500000</v>
          </cell>
          <cell r="G45">
            <v>300000</v>
          </cell>
          <cell r="H45">
            <v>400737</v>
          </cell>
          <cell r="I45">
            <v>7268562</v>
          </cell>
          <cell r="J45">
            <v>847844</v>
          </cell>
          <cell r="K45">
            <v>12691862</v>
          </cell>
        </row>
        <row r="46">
          <cell r="A46" t="str">
            <v>Santa Cruz</v>
          </cell>
          <cell r="B46" t="str">
            <v>SANTA CRUZ</v>
          </cell>
          <cell r="C46" t="str">
            <v>COVID-19ELC44</v>
          </cell>
          <cell r="D46" t="str">
            <v>044CoVELC</v>
          </cell>
          <cell r="E46">
            <v>537095</v>
          </cell>
          <cell r="F46">
            <v>0</v>
          </cell>
          <cell r="G46">
            <v>0</v>
          </cell>
          <cell r="H46">
            <v>335653</v>
          </cell>
          <cell r="I46">
            <v>1531541</v>
          </cell>
          <cell r="J46">
            <v>462989</v>
          </cell>
          <cell r="K46">
            <v>2867278</v>
          </cell>
        </row>
        <row r="47">
          <cell r="A47" t="str">
            <v>Shasta</v>
          </cell>
          <cell r="B47" t="str">
            <v>SHASTA</v>
          </cell>
          <cell r="C47" t="str">
            <v>COVID-19ELC45</v>
          </cell>
          <cell r="D47" t="str">
            <v>045CoVELC</v>
          </cell>
          <cell r="E47">
            <v>489165</v>
          </cell>
          <cell r="F47">
            <v>800000</v>
          </cell>
          <cell r="G47">
            <v>500000</v>
          </cell>
          <cell r="H47">
            <v>331928</v>
          </cell>
          <cell r="I47">
            <v>1070867</v>
          </cell>
          <cell r="J47">
            <v>440968</v>
          </cell>
          <cell r="K47">
            <v>3632928</v>
          </cell>
        </row>
        <row r="48">
          <cell r="A48" t="str">
            <v>Sierra</v>
          </cell>
          <cell r="B48" t="str">
            <v>SIERRA</v>
          </cell>
          <cell r="C48" t="str">
            <v>COVID-19ELC46</v>
          </cell>
          <cell r="D48" t="str">
            <v>046CoVELC</v>
          </cell>
          <cell r="E48">
            <v>401603</v>
          </cell>
          <cell r="F48">
            <v>0</v>
          </cell>
          <cell r="G48">
            <v>0</v>
          </cell>
          <cell r="H48">
            <v>325125</v>
          </cell>
          <cell r="I48">
            <v>411559</v>
          </cell>
          <cell r="J48">
            <v>400736</v>
          </cell>
          <cell r="K48">
            <v>1539023</v>
          </cell>
        </row>
        <row r="49">
          <cell r="A49" t="str">
            <v>Siskiyou</v>
          </cell>
          <cell r="B49" t="str">
            <v>SISKIYOU</v>
          </cell>
          <cell r="C49" t="str">
            <v>COVID-19ELC47</v>
          </cell>
          <cell r="D49" t="str">
            <v>047CoVELC</v>
          </cell>
          <cell r="E49">
            <v>422237</v>
          </cell>
          <cell r="F49">
            <v>0</v>
          </cell>
          <cell r="G49">
            <v>0</v>
          </cell>
          <cell r="H49">
            <v>326728</v>
          </cell>
          <cell r="I49">
            <v>577208</v>
          </cell>
          <cell r="J49">
            <v>410217</v>
          </cell>
          <cell r="K49">
            <v>1736390</v>
          </cell>
        </row>
        <row r="50">
          <cell r="A50" t="str">
            <v>Solano</v>
          </cell>
          <cell r="B50" t="str">
            <v>SOLANO</v>
          </cell>
          <cell r="C50" t="str">
            <v>COVID-19ELC48</v>
          </cell>
          <cell r="D50" t="str">
            <v>048CoVELC</v>
          </cell>
          <cell r="E50">
            <v>620106</v>
          </cell>
          <cell r="F50">
            <v>1000000</v>
          </cell>
          <cell r="G50">
            <v>300000</v>
          </cell>
          <cell r="H50">
            <v>342103</v>
          </cell>
          <cell r="I50">
            <v>2130588</v>
          </cell>
          <cell r="J50">
            <v>501130</v>
          </cell>
          <cell r="K50">
            <v>4893927</v>
          </cell>
        </row>
        <row r="51">
          <cell r="A51" t="str">
            <v>Sonoma</v>
          </cell>
          <cell r="B51" t="str">
            <v>SONOMA</v>
          </cell>
          <cell r="C51" t="str">
            <v>COVID-19ELC49</v>
          </cell>
          <cell r="D51" t="str">
            <v>049CoVELC</v>
          </cell>
          <cell r="E51">
            <v>649717</v>
          </cell>
          <cell r="F51">
            <v>900000</v>
          </cell>
          <cell r="G51">
            <v>300000</v>
          </cell>
          <cell r="H51">
            <v>344404</v>
          </cell>
          <cell r="I51">
            <v>2287496</v>
          </cell>
          <cell r="J51">
            <v>514735</v>
          </cell>
          <cell r="K51">
            <v>4996352</v>
          </cell>
        </row>
        <row r="52">
          <cell r="A52" t="str">
            <v>Stanislaus</v>
          </cell>
          <cell r="B52" t="str">
            <v>STANISLAUS</v>
          </cell>
          <cell r="C52" t="str">
            <v>COVID-19ELC50</v>
          </cell>
          <cell r="D52" t="str">
            <v>050CoVELC</v>
          </cell>
          <cell r="E52">
            <v>678793</v>
          </cell>
          <cell r="F52">
            <v>0</v>
          </cell>
          <cell r="G52">
            <v>0</v>
          </cell>
          <cell r="H52">
            <v>346663</v>
          </cell>
          <cell r="I52">
            <v>3053787</v>
          </cell>
          <cell r="J52">
            <v>528094</v>
          </cell>
          <cell r="K52">
            <v>4607337</v>
          </cell>
        </row>
        <row r="53">
          <cell r="A53" t="str">
            <v>Sutter</v>
          </cell>
          <cell r="B53" t="str">
            <v>SUTTER</v>
          </cell>
          <cell r="C53" t="str">
            <v>COVID-19ELC51</v>
          </cell>
          <cell r="D53" t="str">
            <v>051CoVELC</v>
          </cell>
          <cell r="E53">
            <v>448624</v>
          </cell>
          <cell r="F53">
            <v>0</v>
          </cell>
          <cell r="G53">
            <v>0</v>
          </cell>
          <cell r="H53">
            <v>328778</v>
          </cell>
          <cell r="I53">
            <v>833552</v>
          </cell>
          <cell r="J53">
            <v>422341</v>
          </cell>
          <cell r="K53">
            <v>2033295</v>
          </cell>
        </row>
        <row r="54">
          <cell r="A54" t="str">
            <v>Tehama</v>
          </cell>
          <cell r="B54" t="str">
            <v>TEHAMA</v>
          </cell>
          <cell r="C54" t="str">
            <v>COVID-19ELC52</v>
          </cell>
          <cell r="D54" t="str">
            <v>052CoVELC</v>
          </cell>
          <cell r="E54">
            <v>432114</v>
          </cell>
          <cell r="F54">
            <v>0</v>
          </cell>
          <cell r="G54">
            <v>0</v>
          </cell>
          <cell r="H54">
            <v>327495</v>
          </cell>
          <cell r="I54">
            <v>681334</v>
          </cell>
          <cell r="J54">
            <v>414755</v>
          </cell>
          <cell r="K54">
            <v>1855698</v>
          </cell>
        </row>
        <row r="55">
          <cell r="A55" t="str">
            <v>Trinity</v>
          </cell>
          <cell r="B55" t="str">
            <v>TRINITY</v>
          </cell>
          <cell r="C55" t="str">
            <v>COVID-19ELC53</v>
          </cell>
          <cell r="D55" t="str">
            <v>053CoVELC</v>
          </cell>
          <cell r="E55">
            <v>406827</v>
          </cell>
          <cell r="F55">
            <v>0</v>
          </cell>
          <cell r="G55">
            <v>0</v>
          </cell>
          <cell r="H55">
            <v>325530</v>
          </cell>
          <cell r="I55">
            <v>458084</v>
          </cell>
          <cell r="J55">
            <v>403137</v>
          </cell>
          <cell r="K55">
            <v>1593578</v>
          </cell>
        </row>
        <row r="56">
          <cell r="A56" t="str">
            <v>Tulare</v>
          </cell>
          <cell r="B56" t="str">
            <v>TULARE</v>
          </cell>
          <cell r="C56" t="str">
            <v>COVID-19ELC54</v>
          </cell>
          <cell r="D56" t="str">
            <v>054CoVELC</v>
          </cell>
          <cell r="E56">
            <v>638962</v>
          </cell>
          <cell r="F56">
            <v>2900000</v>
          </cell>
          <cell r="G56">
            <v>1000000</v>
          </cell>
          <cell r="H56">
            <v>343568</v>
          </cell>
          <cell r="I56">
            <v>3155745</v>
          </cell>
          <cell r="J56">
            <v>509793</v>
          </cell>
          <cell r="K56">
            <v>8548068</v>
          </cell>
        </row>
        <row r="57">
          <cell r="A57" t="str">
            <v>Tuolumne</v>
          </cell>
          <cell r="B57" t="str">
            <v>TUOLUMNE</v>
          </cell>
          <cell r="C57" t="str">
            <v>COVID-19ELC55</v>
          </cell>
          <cell r="D57" t="str">
            <v>055CoVELC</v>
          </cell>
          <cell r="E57">
            <v>427227</v>
          </cell>
          <cell r="F57">
            <v>0</v>
          </cell>
          <cell r="G57">
            <v>0</v>
          </cell>
          <cell r="H57">
            <v>327116</v>
          </cell>
          <cell r="I57">
            <v>589231</v>
          </cell>
          <cell r="J57">
            <v>412510</v>
          </cell>
          <cell r="K57">
            <v>1756084</v>
          </cell>
        </row>
        <row r="58">
          <cell r="A58" t="str">
            <v>Ventura</v>
          </cell>
          <cell r="B58" t="str">
            <v>VENTURA</v>
          </cell>
          <cell r="C58" t="str">
            <v>COVID-19ELC56</v>
          </cell>
          <cell r="D58" t="str">
            <v>056CoVELC</v>
          </cell>
          <cell r="E58">
            <v>827237</v>
          </cell>
          <cell r="F58">
            <v>900000</v>
          </cell>
          <cell r="G58">
            <v>300000</v>
          </cell>
          <cell r="H58">
            <v>358197</v>
          </cell>
          <cell r="I58">
            <v>3894187</v>
          </cell>
          <cell r="J58">
            <v>596298</v>
          </cell>
          <cell r="K58">
            <v>6875919</v>
          </cell>
        </row>
        <row r="59">
          <cell r="A59" t="str">
            <v>Yolo</v>
          </cell>
          <cell r="B59" t="str">
            <v>YOLO</v>
          </cell>
          <cell r="C59" t="str">
            <v>COVID-19ELC57</v>
          </cell>
          <cell r="D59" t="str">
            <v>057CoVELC</v>
          </cell>
          <cell r="E59">
            <v>511014</v>
          </cell>
          <cell r="F59">
            <v>0</v>
          </cell>
          <cell r="G59">
            <v>0</v>
          </cell>
          <cell r="H59">
            <v>333626</v>
          </cell>
          <cell r="I59">
            <v>1462971</v>
          </cell>
          <cell r="J59">
            <v>451007</v>
          </cell>
          <cell r="K59">
            <v>2758618</v>
          </cell>
        </row>
        <row r="60">
          <cell r="A60" t="str">
            <v>Yuba</v>
          </cell>
          <cell r="B60" t="str">
            <v>YUBA</v>
          </cell>
          <cell r="C60" t="str">
            <v>COVID-19ELC58</v>
          </cell>
          <cell r="D60" t="str">
            <v>058CoVELC</v>
          </cell>
          <cell r="E60">
            <v>438861</v>
          </cell>
          <cell r="F60">
            <v>0</v>
          </cell>
          <cell r="G60">
            <v>0</v>
          </cell>
          <cell r="H60">
            <v>328020</v>
          </cell>
          <cell r="I60">
            <v>749788</v>
          </cell>
          <cell r="J60">
            <v>417855</v>
          </cell>
          <cell r="K60">
            <v>1934524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5"/>
  <sheetViews>
    <sheetView tabSelected="1" topLeftCell="B19" zoomScaleNormal="100" workbookViewId="0">
      <selection activeCell="G19" sqref="G1:H1048576"/>
    </sheetView>
  </sheetViews>
  <sheetFormatPr defaultColWidth="9.140625" defaultRowHeight="16.5" x14ac:dyDescent="0.3"/>
  <cols>
    <col min="1" max="1" width="11" style="61" hidden="1" customWidth="1"/>
    <col min="2" max="2" width="26" style="61" customWidth="1"/>
    <col min="3" max="3" width="15.140625" style="61" customWidth="1"/>
    <col min="4" max="4" width="2.42578125" style="109" customWidth="1"/>
    <col min="5" max="5" width="12.7109375" style="61" bestFit="1" customWidth="1"/>
    <col min="6" max="6" width="13.140625" style="61" bestFit="1" customWidth="1"/>
    <col min="7" max="7" width="13.140625" style="61" hidden="1" customWidth="1"/>
    <col min="8" max="8" width="12.7109375" style="61" hidden="1" customWidth="1"/>
    <col min="9" max="9" width="15.42578125" style="61" bestFit="1" customWidth="1"/>
    <col min="10" max="10" width="14.28515625" style="61" bestFit="1" customWidth="1"/>
    <col min="11" max="11" width="14" style="61" bestFit="1" customWidth="1"/>
    <col min="12" max="12" width="23.85546875" style="92" customWidth="1"/>
    <col min="13" max="13" width="13" style="60" customWidth="1"/>
    <col min="14" max="14" width="15.85546875" style="60" customWidth="1"/>
    <col min="15" max="15" width="15.5703125" style="60" bestFit="1" customWidth="1"/>
    <col min="16" max="16384" width="9.140625" style="61"/>
  </cols>
  <sheetData>
    <row r="1" spans="1:15" ht="18.75" x14ac:dyDescent="0.3">
      <c r="B1" s="212" t="s">
        <v>66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O1" s="176" t="s">
        <v>76</v>
      </c>
    </row>
    <row r="2" spans="1:15" ht="18.75" x14ac:dyDescent="0.3">
      <c r="B2" s="212" t="s">
        <v>39</v>
      </c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68"/>
      <c r="N2" s="68"/>
      <c r="O2" s="68"/>
    </row>
    <row r="3" spans="1:15" ht="18.75" x14ac:dyDescent="0.3">
      <c r="B3" s="212" t="s">
        <v>40</v>
      </c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69"/>
      <c r="N3" s="69"/>
      <c r="O3" s="69"/>
    </row>
    <row r="4" spans="1:15" x14ac:dyDescent="0.3">
      <c r="B4" s="69"/>
      <c r="C4" s="69"/>
      <c r="D4" s="107"/>
      <c r="E4" s="69"/>
      <c r="F4" s="69"/>
      <c r="G4" s="69"/>
      <c r="H4" s="69"/>
      <c r="I4" s="69"/>
      <c r="J4" s="69"/>
      <c r="K4" s="69"/>
      <c r="L4" s="84"/>
      <c r="M4" s="69"/>
      <c r="N4" s="69"/>
      <c r="O4" s="69"/>
    </row>
    <row r="5" spans="1:15" ht="17.25" thickBot="1" x14ac:dyDescent="0.35">
      <c r="A5" s="175" t="str">
        <f>O1</f>
        <v>Siskiyou</v>
      </c>
      <c r="B5" s="66" t="s">
        <v>18</v>
      </c>
      <c r="C5" s="228" t="str">
        <f>VLOOKUP(A5,'[1]ELC Q1 Payment'!$A$3:$K$60,1,0)</f>
        <v>Siskiyou</v>
      </c>
      <c r="D5" s="228"/>
      <c r="E5" s="228"/>
      <c r="F5" s="228"/>
      <c r="G5" s="228"/>
      <c r="H5" s="228"/>
      <c r="I5" s="228"/>
      <c r="J5" s="228"/>
      <c r="K5" s="228"/>
      <c r="L5" s="228"/>
      <c r="M5" s="61"/>
    </row>
    <row r="6" spans="1:15" ht="17.25" thickBot="1" x14ac:dyDescent="0.35">
      <c r="A6" s="70"/>
      <c r="B6" s="66"/>
      <c r="C6" s="76"/>
      <c r="D6" s="108"/>
      <c r="E6" s="76"/>
      <c r="F6" s="76"/>
      <c r="G6" s="76"/>
      <c r="H6" s="76"/>
      <c r="I6" s="76"/>
      <c r="J6" s="76"/>
      <c r="K6" s="76"/>
      <c r="L6" s="85"/>
      <c r="M6" s="61"/>
    </row>
    <row r="7" spans="1:15" ht="17.25" thickBot="1" x14ac:dyDescent="0.35">
      <c r="B7" s="102" t="s">
        <v>59</v>
      </c>
      <c r="C7" s="105" t="s">
        <v>63</v>
      </c>
      <c r="D7" s="105"/>
      <c r="E7" s="106" t="s">
        <v>64</v>
      </c>
      <c r="F7" s="136" t="s">
        <v>42</v>
      </c>
      <c r="G7" s="137" t="s">
        <v>43</v>
      </c>
      <c r="H7" s="137" t="s">
        <v>44</v>
      </c>
      <c r="I7" s="137" t="s">
        <v>45</v>
      </c>
      <c r="J7" s="138" t="s">
        <v>41</v>
      </c>
      <c r="K7" s="139" t="s">
        <v>57</v>
      </c>
      <c r="L7" s="101" t="s">
        <v>46</v>
      </c>
    </row>
    <row r="8" spans="1:15" s="178" customFormat="1" x14ac:dyDescent="0.3">
      <c r="B8" s="179"/>
      <c r="C8" s="157"/>
      <c r="D8" s="142"/>
      <c r="E8" s="168"/>
      <c r="F8" s="196"/>
      <c r="G8" s="180"/>
      <c r="H8" s="180"/>
      <c r="I8" s="180"/>
      <c r="J8" s="181"/>
      <c r="K8" s="181"/>
      <c r="L8" s="143">
        <f>SUM(F8:K8)</f>
        <v>0</v>
      </c>
      <c r="M8" s="182"/>
      <c r="N8" s="182"/>
      <c r="O8" s="182"/>
    </row>
    <row r="9" spans="1:15" s="183" customFormat="1" x14ac:dyDescent="0.3">
      <c r="B9" s="184"/>
      <c r="C9" s="158"/>
      <c r="D9" s="144"/>
      <c r="E9" s="169"/>
      <c r="F9" s="200"/>
      <c r="G9" s="159"/>
      <c r="H9" s="159"/>
      <c r="I9" s="159"/>
      <c r="J9" s="158"/>
      <c r="K9" s="158"/>
      <c r="L9" s="145">
        <f>SUM(F9:K9)</f>
        <v>0</v>
      </c>
      <c r="O9" s="185"/>
    </row>
    <row r="10" spans="1:15" s="183" customFormat="1" x14ac:dyDescent="0.3">
      <c r="B10" s="184"/>
      <c r="C10" s="158"/>
      <c r="D10" s="146"/>
      <c r="E10" s="169"/>
      <c r="F10" s="200"/>
      <c r="G10" s="159"/>
      <c r="H10" s="159"/>
      <c r="I10" s="159"/>
      <c r="J10" s="158"/>
      <c r="K10" s="158"/>
      <c r="L10" s="145">
        <f t="shared" ref="L10:L15" si="0">SUM(F10:K10)</f>
        <v>0</v>
      </c>
      <c r="O10" s="185"/>
    </row>
    <row r="11" spans="1:15" s="183" customFormat="1" x14ac:dyDescent="0.3">
      <c r="B11" s="184"/>
      <c r="C11" s="158"/>
      <c r="D11" s="146"/>
      <c r="E11" s="169"/>
      <c r="F11" s="200"/>
      <c r="G11" s="159"/>
      <c r="H11" s="159"/>
      <c r="I11" s="159"/>
      <c r="J11" s="158"/>
      <c r="K11" s="158"/>
      <c r="L11" s="145">
        <f t="shared" si="0"/>
        <v>0</v>
      </c>
      <c r="O11" s="185"/>
    </row>
    <row r="12" spans="1:15" s="183" customFormat="1" x14ac:dyDescent="0.3">
      <c r="B12" s="184"/>
      <c r="C12" s="158"/>
      <c r="D12" s="146"/>
      <c r="E12" s="169"/>
      <c r="F12" s="200"/>
      <c r="G12" s="159"/>
      <c r="H12" s="159"/>
      <c r="I12" s="159"/>
      <c r="J12" s="158"/>
      <c r="K12" s="158"/>
      <c r="L12" s="145">
        <f t="shared" si="0"/>
        <v>0</v>
      </c>
      <c r="O12" s="185"/>
    </row>
    <row r="13" spans="1:15" s="183" customFormat="1" x14ac:dyDescent="0.3">
      <c r="B13" s="184"/>
      <c r="C13" s="158"/>
      <c r="D13" s="146"/>
      <c r="E13" s="169"/>
      <c r="F13" s="200"/>
      <c r="G13" s="159"/>
      <c r="H13" s="159"/>
      <c r="I13" s="159"/>
      <c r="J13" s="158"/>
      <c r="K13" s="158"/>
      <c r="L13" s="145">
        <f t="shared" si="0"/>
        <v>0</v>
      </c>
      <c r="O13" s="185"/>
    </row>
    <row r="14" spans="1:15" s="183" customFormat="1" x14ac:dyDescent="0.3">
      <c r="B14" s="184"/>
      <c r="C14" s="158"/>
      <c r="D14" s="146"/>
      <c r="E14" s="169"/>
      <c r="F14" s="200"/>
      <c r="G14" s="159"/>
      <c r="H14" s="159"/>
      <c r="I14" s="159"/>
      <c r="J14" s="158"/>
      <c r="K14" s="158"/>
      <c r="L14" s="145">
        <f t="shared" si="0"/>
        <v>0</v>
      </c>
      <c r="O14" s="185"/>
    </row>
    <row r="15" spans="1:15" s="183" customFormat="1" ht="17.25" thickBot="1" x14ac:dyDescent="0.35">
      <c r="B15" s="186"/>
      <c r="C15" s="160"/>
      <c r="D15" s="148"/>
      <c r="E15" s="170"/>
      <c r="F15" s="201"/>
      <c r="G15" s="161"/>
      <c r="H15" s="161"/>
      <c r="I15" s="161"/>
      <c r="J15" s="160"/>
      <c r="K15" s="160"/>
      <c r="L15" s="150">
        <f t="shared" si="0"/>
        <v>0</v>
      </c>
      <c r="O15" s="185"/>
    </row>
    <row r="16" spans="1:15" s="66" customFormat="1" ht="17.25" thickBot="1" x14ac:dyDescent="0.35">
      <c r="B16" s="77" t="s">
        <v>19</v>
      </c>
      <c r="C16" s="78">
        <v>0</v>
      </c>
      <c r="D16" s="110"/>
      <c r="E16" s="79"/>
      <c r="F16" s="80">
        <f t="shared" ref="F16:K16" si="1">SUM(F8:F15)*C16</f>
        <v>0</v>
      </c>
      <c r="G16" s="80">
        <f t="shared" si="1"/>
        <v>0</v>
      </c>
      <c r="H16" s="80">
        <f t="shared" si="1"/>
        <v>0</v>
      </c>
      <c r="I16" s="80">
        <f t="shared" si="1"/>
        <v>0</v>
      </c>
      <c r="J16" s="80">
        <f t="shared" si="1"/>
        <v>0</v>
      </c>
      <c r="K16" s="80">
        <f t="shared" si="1"/>
        <v>0</v>
      </c>
      <c r="L16" s="86">
        <f>SUM(L8:L15)*C16</f>
        <v>0</v>
      </c>
      <c r="O16" s="62"/>
    </row>
    <row r="17" spans="2:15" ht="17.25" thickBot="1" x14ac:dyDescent="0.35">
      <c r="B17" s="74" t="s">
        <v>26</v>
      </c>
      <c r="C17" s="75"/>
      <c r="D17" s="111"/>
      <c r="E17" s="75"/>
      <c r="F17" s="81">
        <f t="shared" ref="F17:L17" si="2">SUM(F8:F16)</f>
        <v>0</v>
      </c>
      <c r="G17" s="81">
        <f t="shared" si="2"/>
        <v>0</v>
      </c>
      <c r="H17" s="81">
        <f t="shared" si="2"/>
        <v>0</v>
      </c>
      <c r="I17" s="81">
        <f t="shared" si="2"/>
        <v>0</v>
      </c>
      <c r="J17" s="81">
        <f t="shared" si="2"/>
        <v>0</v>
      </c>
      <c r="K17" s="81">
        <f t="shared" si="2"/>
        <v>0</v>
      </c>
      <c r="L17" s="87">
        <f t="shared" si="2"/>
        <v>0</v>
      </c>
      <c r="M17" s="61"/>
      <c r="N17" s="61"/>
      <c r="O17" s="63"/>
    </row>
    <row r="18" spans="2:15" s="183" customFormat="1" x14ac:dyDescent="0.3">
      <c r="B18" s="187" t="s">
        <v>20</v>
      </c>
      <c r="C18" s="188"/>
      <c r="D18" s="189"/>
      <c r="E18" s="188"/>
      <c r="F18" s="157"/>
      <c r="G18" s="190"/>
      <c r="H18" s="190"/>
      <c r="I18" s="190"/>
      <c r="J18" s="157"/>
      <c r="K18" s="157"/>
      <c r="L18" s="143">
        <f>SUM(F18:K18)</f>
        <v>0</v>
      </c>
      <c r="O18" s="182"/>
    </row>
    <row r="19" spans="2:15" s="183" customFormat="1" ht="17.25" thickBot="1" x14ac:dyDescent="0.35">
      <c r="B19" s="151"/>
      <c r="C19" s="152"/>
      <c r="D19" s="153"/>
      <c r="E19" s="152"/>
      <c r="F19" s="162"/>
      <c r="G19" s="163"/>
      <c r="H19" s="163"/>
      <c r="I19" s="163"/>
      <c r="J19" s="162"/>
      <c r="K19" s="162"/>
      <c r="L19" s="191"/>
      <c r="O19" s="182"/>
    </row>
    <row r="20" spans="2:15" ht="17.25" thickBot="1" x14ac:dyDescent="0.35">
      <c r="B20" s="74" t="s">
        <v>27</v>
      </c>
      <c r="C20" s="75"/>
      <c r="D20" s="111"/>
      <c r="E20" s="75"/>
      <c r="F20" s="81">
        <f>SUM(F18:F19)</f>
        <v>0</v>
      </c>
      <c r="G20" s="81">
        <f t="shared" ref="G20:K20" si="3">SUM(G18:G19)</f>
        <v>0</v>
      </c>
      <c r="H20" s="81">
        <f t="shared" si="3"/>
        <v>0</v>
      </c>
      <c r="I20" s="81">
        <f t="shared" si="3"/>
        <v>0</v>
      </c>
      <c r="J20" s="81">
        <f t="shared" si="3"/>
        <v>0</v>
      </c>
      <c r="K20" s="81">
        <f t="shared" si="3"/>
        <v>0</v>
      </c>
      <c r="L20" s="88">
        <f>SUM(L18:L19)</f>
        <v>0</v>
      </c>
      <c r="N20" s="61"/>
    </row>
    <row r="21" spans="2:15" s="183" customFormat="1" x14ac:dyDescent="0.3">
      <c r="B21" s="187" t="s">
        <v>21</v>
      </c>
      <c r="C21" s="188"/>
      <c r="D21" s="189"/>
      <c r="E21" s="188"/>
      <c r="F21" s="157"/>
      <c r="G21" s="190"/>
      <c r="H21" s="190"/>
      <c r="I21" s="190"/>
      <c r="J21" s="157"/>
      <c r="K21" s="157"/>
      <c r="L21" s="192"/>
      <c r="M21" s="182"/>
      <c r="O21" s="182"/>
    </row>
    <row r="22" spans="2:15" s="183" customFormat="1" x14ac:dyDescent="0.3">
      <c r="B22" s="184" t="s">
        <v>22</v>
      </c>
      <c r="C22" s="147"/>
      <c r="D22" s="146"/>
      <c r="E22" s="147"/>
      <c r="F22" s="158"/>
      <c r="G22" s="159"/>
      <c r="H22" s="159"/>
      <c r="I22" s="159"/>
      <c r="J22" s="158"/>
      <c r="K22" s="158"/>
      <c r="L22" s="145">
        <f>SUM(F22:K22)</f>
        <v>0</v>
      </c>
      <c r="M22" s="182"/>
      <c r="O22" s="182"/>
    </row>
    <row r="23" spans="2:15" s="183" customFormat="1" ht="17.25" thickBot="1" x14ac:dyDescent="0.35">
      <c r="B23" s="186" t="s">
        <v>23</v>
      </c>
      <c r="C23" s="149"/>
      <c r="D23" s="148"/>
      <c r="E23" s="149"/>
      <c r="F23" s="160"/>
      <c r="G23" s="161"/>
      <c r="H23" s="161"/>
      <c r="I23" s="161"/>
      <c r="J23" s="160"/>
      <c r="K23" s="160"/>
      <c r="L23" s="150">
        <f>SUM(F23:K23)</f>
        <v>0</v>
      </c>
      <c r="M23" s="193"/>
      <c r="O23" s="193"/>
    </row>
    <row r="24" spans="2:15" ht="17.25" thickBot="1" x14ac:dyDescent="0.35">
      <c r="B24" s="74" t="s">
        <v>28</v>
      </c>
      <c r="C24" s="75"/>
      <c r="D24" s="111"/>
      <c r="E24" s="75"/>
      <c r="F24" s="81">
        <f>SUM(F22:F23)</f>
        <v>0</v>
      </c>
      <c r="G24" s="81">
        <f t="shared" ref="G24:K24" si="4">SUM(G22:G23)</f>
        <v>0</v>
      </c>
      <c r="H24" s="81">
        <f t="shared" si="4"/>
        <v>0</v>
      </c>
      <c r="I24" s="81">
        <f t="shared" si="4"/>
        <v>0</v>
      </c>
      <c r="J24" s="81">
        <f t="shared" si="4"/>
        <v>0</v>
      </c>
      <c r="K24" s="81">
        <f t="shared" si="4"/>
        <v>0</v>
      </c>
      <c r="L24" s="89">
        <f>SUM(L22:L23)</f>
        <v>0</v>
      </c>
      <c r="M24" s="64"/>
      <c r="N24" s="61"/>
      <c r="O24" s="64"/>
    </row>
    <row r="25" spans="2:15" s="183" customFormat="1" x14ac:dyDescent="0.3">
      <c r="B25" s="187" t="s">
        <v>2</v>
      </c>
      <c r="C25" s="188"/>
      <c r="D25" s="189"/>
      <c r="E25" s="188"/>
      <c r="F25" s="157"/>
      <c r="G25" s="190"/>
      <c r="H25" s="190"/>
      <c r="I25" s="190"/>
      <c r="J25" s="157"/>
      <c r="K25" s="157"/>
      <c r="L25" s="143">
        <f>SUM(F25:K25)</f>
        <v>0</v>
      </c>
      <c r="M25" s="182"/>
      <c r="O25" s="182"/>
    </row>
    <row r="26" spans="2:15" s="183" customFormat="1" ht="17.25" thickBot="1" x14ac:dyDescent="0.35">
      <c r="B26" s="151"/>
      <c r="C26" s="152"/>
      <c r="D26" s="153"/>
      <c r="E26" s="152"/>
      <c r="F26" s="162"/>
      <c r="G26" s="163"/>
      <c r="H26" s="163"/>
      <c r="I26" s="163"/>
      <c r="J26" s="162"/>
      <c r="K26" s="162"/>
      <c r="L26" s="191"/>
      <c r="M26" s="182"/>
      <c r="O26" s="182"/>
    </row>
    <row r="27" spans="2:15" ht="17.25" thickBot="1" x14ac:dyDescent="0.35">
      <c r="B27" s="74" t="s">
        <v>29</v>
      </c>
      <c r="C27" s="75"/>
      <c r="D27" s="111"/>
      <c r="E27" s="75"/>
      <c r="F27" s="81">
        <f>SUM(F25:F26)</f>
        <v>0</v>
      </c>
      <c r="G27" s="81">
        <f t="shared" ref="G27:K27" si="5">SUM(G25:G26)</f>
        <v>0</v>
      </c>
      <c r="H27" s="81">
        <f t="shared" si="5"/>
        <v>0</v>
      </c>
      <c r="I27" s="81">
        <f t="shared" si="5"/>
        <v>0</v>
      </c>
      <c r="J27" s="81">
        <f t="shared" si="5"/>
        <v>0</v>
      </c>
      <c r="K27" s="81">
        <f t="shared" si="5"/>
        <v>0</v>
      </c>
      <c r="L27" s="89">
        <f>SUM(L25:L26)</f>
        <v>0</v>
      </c>
      <c r="N27" s="61"/>
    </row>
    <row r="28" spans="2:15" s="178" customFormat="1" x14ac:dyDescent="0.3">
      <c r="B28" s="187" t="s">
        <v>24</v>
      </c>
      <c r="C28" s="194"/>
      <c r="D28" s="195"/>
      <c r="E28" s="194"/>
      <c r="F28" s="196"/>
      <c r="G28" s="197"/>
      <c r="H28" s="197"/>
      <c r="I28" s="197"/>
      <c r="J28" s="196"/>
      <c r="K28" s="196"/>
      <c r="L28" s="143">
        <f>SUM(F28:K28)</f>
        <v>0</v>
      </c>
      <c r="M28" s="198"/>
      <c r="O28" s="198"/>
    </row>
    <row r="29" spans="2:15" s="178" customFormat="1" ht="17.25" thickBot="1" x14ac:dyDescent="0.35">
      <c r="B29" s="151"/>
      <c r="C29" s="154"/>
      <c r="D29" s="155"/>
      <c r="E29" s="154"/>
      <c r="F29" s="164"/>
      <c r="G29" s="165"/>
      <c r="H29" s="165"/>
      <c r="I29" s="165"/>
      <c r="J29" s="164"/>
      <c r="K29" s="164"/>
      <c r="L29" s="191"/>
      <c r="M29" s="198"/>
      <c r="O29" s="198"/>
    </row>
    <row r="30" spans="2:15" ht="17.25" thickBot="1" x14ac:dyDescent="0.35">
      <c r="B30" s="74" t="s">
        <v>30</v>
      </c>
      <c r="C30" s="75"/>
      <c r="D30" s="111"/>
      <c r="E30" s="75"/>
      <c r="F30" s="81">
        <f>SUM(F28:F29)</f>
        <v>0</v>
      </c>
      <c r="G30" s="81">
        <f t="shared" ref="G30:K30" si="6">SUM(G28:G29)</f>
        <v>0</v>
      </c>
      <c r="H30" s="81">
        <f t="shared" si="6"/>
        <v>0</v>
      </c>
      <c r="I30" s="81">
        <f t="shared" si="6"/>
        <v>0</v>
      </c>
      <c r="J30" s="81">
        <f t="shared" si="6"/>
        <v>0</v>
      </c>
      <c r="K30" s="81">
        <f t="shared" si="6"/>
        <v>0</v>
      </c>
      <c r="L30" s="89">
        <f>L28</f>
        <v>0</v>
      </c>
      <c r="N30" s="61"/>
    </row>
    <row r="31" spans="2:15" s="183" customFormat="1" x14ac:dyDescent="0.3">
      <c r="B31" s="225" t="s">
        <v>65</v>
      </c>
      <c r="C31" s="226"/>
      <c r="D31" s="226"/>
      <c r="E31" s="227"/>
      <c r="F31" s="157"/>
      <c r="G31" s="190"/>
      <c r="H31" s="190"/>
      <c r="I31" s="190"/>
      <c r="J31" s="157"/>
      <c r="K31" s="157"/>
      <c r="L31" s="192"/>
      <c r="M31" s="182"/>
      <c r="O31" s="182"/>
    </row>
    <row r="32" spans="2:15" s="183" customFormat="1" x14ac:dyDescent="0.3">
      <c r="B32" s="219"/>
      <c r="C32" s="220"/>
      <c r="D32" s="220"/>
      <c r="E32" s="221"/>
      <c r="F32" s="166"/>
      <c r="G32" s="167"/>
      <c r="H32" s="167"/>
      <c r="I32" s="167"/>
      <c r="J32" s="166"/>
      <c r="K32" s="166"/>
      <c r="L32" s="145">
        <f>SUM(F31:K31)</f>
        <v>0</v>
      </c>
      <c r="M32" s="182"/>
      <c r="O32" s="182"/>
    </row>
    <row r="33" spans="2:15" s="183" customFormat="1" x14ac:dyDescent="0.3">
      <c r="B33" s="219"/>
      <c r="C33" s="220"/>
      <c r="D33" s="220"/>
      <c r="E33" s="221"/>
      <c r="F33" s="166"/>
      <c r="G33" s="167"/>
      <c r="H33" s="167"/>
      <c r="I33" s="167"/>
      <c r="J33" s="166"/>
      <c r="K33" s="166"/>
      <c r="L33" s="145">
        <f>SUM(F32:K32)</f>
        <v>0</v>
      </c>
      <c r="M33" s="182"/>
      <c r="O33" s="182"/>
    </row>
    <row r="34" spans="2:15" s="183" customFormat="1" x14ac:dyDescent="0.3">
      <c r="B34" s="219"/>
      <c r="C34" s="220"/>
      <c r="D34" s="220"/>
      <c r="E34" s="221"/>
      <c r="F34" s="166"/>
      <c r="G34" s="167"/>
      <c r="H34" s="167"/>
      <c r="I34" s="167"/>
      <c r="J34" s="166"/>
      <c r="K34" s="166"/>
      <c r="L34" s="145">
        <f t="shared" ref="L34:L41" si="7">SUM(F33:K33)</f>
        <v>0</v>
      </c>
      <c r="M34" s="182"/>
      <c r="O34" s="182"/>
    </row>
    <row r="35" spans="2:15" s="183" customFormat="1" x14ac:dyDescent="0.3">
      <c r="B35" s="219"/>
      <c r="C35" s="220"/>
      <c r="D35" s="220"/>
      <c r="E35" s="221"/>
      <c r="F35" s="166"/>
      <c r="G35" s="167"/>
      <c r="H35" s="167"/>
      <c r="I35" s="167"/>
      <c r="J35" s="166"/>
      <c r="K35" s="166"/>
      <c r="L35" s="145">
        <f t="shared" si="7"/>
        <v>0</v>
      </c>
      <c r="M35" s="182"/>
      <c r="O35" s="182"/>
    </row>
    <row r="36" spans="2:15" s="183" customFormat="1" x14ac:dyDescent="0.3">
      <c r="B36" s="219"/>
      <c r="C36" s="220"/>
      <c r="D36" s="220"/>
      <c r="E36" s="221"/>
      <c r="F36" s="166"/>
      <c r="G36" s="167"/>
      <c r="H36" s="167"/>
      <c r="I36" s="167"/>
      <c r="J36" s="166"/>
      <c r="K36" s="166"/>
      <c r="L36" s="145">
        <f t="shared" si="7"/>
        <v>0</v>
      </c>
      <c r="M36" s="182"/>
      <c r="O36" s="182"/>
    </row>
    <row r="37" spans="2:15" s="183" customFormat="1" x14ac:dyDescent="0.3">
      <c r="B37" s="219"/>
      <c r="C37" s="220"/>
      <c r="D37" s="220"/>
      <c r="E37" s="221"/>
      <c r="F37" s="166"/>
      <c r="G37" s="167"/>
      <c r="H37" s="167"/>
      <c r="I37" s="167"/>
      <c r="J37" s="166"/>
      <c r="K37" s="166"/>
      <c r="L37" s="145">
        <f t="shared" si="7"/>
        <v>0</v>
      </c>
      <c r="M37" s="182"/>
      <c r="O37" s="182"/>
    </row>
    <row r="38" spans="2:15" s="183" customFormat="1" x14ac:dyDescent="0.3">
      <c r="B38" s="219"/>
      <c r="C38" s="220"/>
      <c r="D38" s="220"/>
      <c r="E38" s="221"/>
      <c r="F38" s="166"/>
      <c r="G38" s="167"/>
      <c r="H38" s="167"/>
      <c r="I38" s="167"/>
      <c r="J38" s="166"/>
      <c r="K38" s="166"/>
      <c r="L38" s="145">
        <f t="shared" si="7"/>
        <v>0</v>
      </c>
      <c r="M38" s="182"/>
      <c r="O38" s="182"/>
    </row>
    <row r="39" spans="2:15" s="183" customFormat="1" x14ac:dyDescent="0.3">
      <c r="B39" s="219"/>
      <c r="C39" s="220"/>
      <c r="D39" s="220"/>
      <c r="E39" s="221"/>
      <c r="F39" s="166"/>
      <c r="G39" s="167"/>
      <c r="H39" s="167"/>
      <c r="I39" s="167"/>
      <c r="J39" s="166"/>
      <c r="K39" s="166"/>
      <c r="L39" s="145">
        <f t="shared" si="7"/>
        <v>0</v>
      </c>
      <c r="M39" s="182"/>
      <c r="O39" s="182"/>
    </row>
    <row r="40" spans="2:15" s="183" customFormat="1" x14ac:dyDescent="0.3">
      <c r="B40" s="219"/>
      <c r="C40" s="220"/>
      <c r="D40" s="220"/>
      <c r="E40" s="221"/>
      <c r="F40" s="166"/>
      <c r="G40" s="167"/>
      <c r="H40" s="167"/>
      <c r="I40" s="167"/>
      <c r="J40" s="166"/>
      <c r="K40" s="166"/>
      <c r="L40" s="145">
        <f t="shared" si="7"/>
        <v>0</v>
      </c>
      <c r="M40" s="182"/>
      <c r="O40" s="182"/>
    </row>
    <row r="41" spans="2:15" s="183" customFormat="1" ht="17.25" thickBot="1" x14ac:dyDescent="0.35">
      <c r="B41" s="222"/>
      <c r="C41" s="223"/>
      <c r="D41" s="223"/>
      <c r="E41" s="224"/>
      <c r="F41" s="162"/>
      <c r="G41" s="163"/>
      <c r="H41" s="163"/>
      <c r="I41" s="163"/>
      <c r="J41" s="162"/>
      <c r="K41" s="162"/>
      <c r="L41" s="150">
        <f t="shared" si="7"/>
        <v>0</v>
      </c>
      <c r="M41" s="182"/>
      <c r="O41" s="182"/>
    </row>
    <row r="42" spans="2:15" s="66" customFormat="1" ht="15" thickBot="1" x14ac:dyDescent="0.25">
      <c r="B42" s="74" t="s">
        <v>31</v>
      </c>
      <c r="C42" s="75"/>
      <c r="D42" s="111"/>
      <c r="E42" s="75"/>
      <c r="F42" s="81">
        <f t="shared" ref="F42:L42" si="8">SUM(F31:F41)</f>
        <v>0</v>
      </c>
      <c r="G42" s="81">
        <f t="shared" si="8"/>
        <v>0</v>
      </c>
      <c r="H42" s="81">
        <f t="shared" si="8"/>
        <v>0</v>
      </c>
      <c r="I42" s="81">
        <f t="shared" si="8"/>
        <v>0</v>
      </c>
      <c r="J42" s="81">
        <f t="shared" si="8"/>
        <v>0</v>
      </c>
      <c r="K42" s="81">
        <f t="shared" si="8"/>
        <v>0</v>
      </c>
      <c r="L42" s="89">
        <f t="shared" si="8"/>
        <v>0</v>
      </c>
      <c r="M42" s="65"/>
      <c r="O42" s="65"/>
    </row>
    <row r="43" spans="2:15" s="183" customFormat="1" x14ac:dyDescent="0.3">
      <c r="B43" s="187" t="s">
        <v>25</v>
      </c>
      <c r="C43" s="156">
        <v>0</v>
      </c>
      <c r="D43" s="189"/>
      <c r="E43" s="188"/>
      <c r="F43" s="157">
        <f t="shared" ref="F43:K43" si="9">F17*C43</f>
        <v>0</v>
      </c>
      <c r="G43" s="157">
        <f t="shared" si="9"/>
        <v>0</v>
      </c>
      <c r="H43" s="157">
        <f t="shared" si="9"/>
        <v>0</v>
      </c>
      <c r="I43" s="157">
        <f t="shared" si="9"/>
        <v>0</v>
      </c>
      <c r="J43" s="157">
        <f t="shared" si="9"/>
        <v>0</v>
      </c>
      <c r="K43" s="157">
        <f t="shared" si="9"/>
        <v>0</v>
      </c>
      <c r="L43" s="143">
        <f>SUM(F43:K43)</f>
        <v>0</v>
      </c>
      <c r="M43" s="182"/>
      <c r="O43" s="182"/>
    </row>
    <row r="44" spans="2:15" s="183" customFormat="1" ht="17.25" thickBot="1" x14ac:dyDescent="0.35">
      <c r="B44" s="151"/>
      <c r="C44" s="199"/>
      <c r="D44" s="153"/>
      <c r="E44" s="152"/>
      <c r="F44" s="162"/>
      <c r="G44" s="163"/>
      <c r="H44" s="163"/>
      <c r="I44" s="163"/>
      <c r="J44" s="162"/>
      <c r="K44" s="162"/>
      <c r="L44" s="191"/>
      <c r="M44" s="182"/>
      <c r="O44" s="182"/>
    </row>
    <row r="45" spans="2:15" ht="17.25" thickBot="1" x14ac:dyDescent="0.35">
      <c r="B45" s="74" t="s">
        <v>32</v>
      </c>
      <c r="C45" s="75"/>
      <c r="D45" s="111"/>
      <c r="E45" s="75"/>
      <c r="F45" s="81">
        <f>SUM(F43:F44)</f>
        <v>0</v>
      </c>
      <c r="G45" s="81">
        <f t="shared" ref="G45:K45" si="10">SUM(G43:G44)</f>
        <v>0</v>
      </c>
      <c r="H45" s="81">
        <f t="shared" si="10"/>
        <v>0</v>
      </c>
      <c r="I45" s="81">
        <f t="shared" si="10"/>
        <v>0</v>
      </c>
      <c r="J45" s="81">
        <f t="shared" si="10"/>
        <v>0</v>
      </c>
      <c r="K45" s="81">
        <f t="shared" si="10"/>
        <v>0</v>
      </c>
      <c r="L45" s="89">
        <f>SUM(L43:L44)</f>
        <v>0</v>
      </c>
      <c r="N45" s="61"/>
    </row>
    <row r="46" spans="2:15" s="66" customFormat="1" ht="15" thickBot="1" x14ac:dyDescent="0.25">
      <c r="B46" s="71"/>
      <c r="D46" s="107"/>
      <c r="F46" s="82"/>
      <c r="G46" s="83"/>
      <c r="H46" s="83"/>
      <c r="I46" s="83"/>
      <c r="J46" s="82"/>
      <c r="K46" s="82"/>
      <c r="L46" s="90"/>
      <c r="M46" s="65"/>
      <c r="O46" s="65"/>
    </row>
    <row r="47" spans="2:15" s="66" customFormat="1" ht="17.25" customHeight="1" thickBot="1" x14ac:dyDescent="0.25">
      <c r="B47" s="74" t="s">
        <v>33</v>
      </c>
      <c r="C47" s="75"/>
      <c r="D47" s="111"/>
      <c r="E47" s="75"/>
      <c r="F47" s="81">
        <f t="shared" ref="F47:K47" si="11">SUM(F45,F42,F30,F27,F24,F20,F17)</f>
        <v>0</v>
      </c>
      <c r="G47" s="81">
        <f t="shared" si="11"/>
        <v>0</v>
      </c>
      <c r="H47" s="81">
        <f t="shared" si="11"/>
        <v>0</v>
      </c>
      <c r="I47" s="81">
        <f t="shared" si="11"/>
        <v>0</v>
      </c>
      <c r="J47" s="81">
        <f t="shared" si="11"/>
        <v>0</v>
      </c>
      <c r="K47" s="81">
        <f t="shared" si="11"/>
        <v>0</v>
      </c>
      <c r="L47" s="88">
        <f>SUM(L17,L20,L24,L27,L30,L42,L45)</f>
        <v>0</v>
      </c>
      <c r="M47" s="67"/>
      <c r="O47" s="67"/>
    </row>
    <row r="48" spans="2:15" s="66" customFormat="1" ht="15" thickBot="1" x14ac:dyDescent="0.25">
      <c r="D48" s="107"/>
      <c r="L48" s="91"/>
      <c r="M48" s="65"/>
      <c r="O48" s="65"/>
    </row>
    <row r="49" spans="1:15" s="66" customFormat="1" ht="17.25" customHeight="1" thickBot="1" x14ac:dyDescent="0.25">
      <c r="A49" s="177" t="str">
        <f>O1</f>
        <v>Siskiyou</v>
      </c>
      <c r="B49" s="213" t="s">
        <v>58</v>
      </c>
      <c r="C49" s="214"/>
      <c r="D49" s="214"/>
      <c r="E49" s="215"/>
      <c r="F49" s="140">
        <f>VLOOKUP($A49,'[1]ELC Q1 Payment'!$A$3:$K$60,5,0)</f>
        <v>422237</v>
      </c>
      <c r="G49" s="140">
        <f>VLOOKUP($A49,'[1]ELC Q1 Payment'!$A$3:$K$60,6,0)</f>
        <v>0</v>
      </c>
      <c r="H49" s="140">
        <f>VLOOKUP($A49,'[1]ELC Q1 Payment'!$A$3:$K$60,7,0)</f>
        <v>0</v>
      </c>
      <c r="I49" s="140">
        <f>VLOOKUP($A49,'[1]ELC Q1 Payment'!$A$3:$K$60,8,0)</f>
        <v>326728</v>
      </c>
      <c r="J49" s="140">
        <f>VLOOKUP($A49,'[1]ELC Q1 Payment'!$A$3:$K$60,9,0)</f>
        <v>577208</v>
      </c>
      <c r="K49" s="140">
        <f>VLOOKUP($A49,'[1]ELC Q1 Payment'!$A$3:$K$60,10,0)</f>
        <v>410217</v>
      </c>
      <c r="L49" s="141">
        <f>SUM(F49:K49)</f>
        <v>1736390</v>
      </c>
      <c r="M49" s="67"/>
      <c r="O49" s="67"/>
    </row>
    <row r="50" spans="1:15" s="66" customFormat="1" ht="17.25" customHeight="1" thickBot="1" x14ac:dyDescent="0.25">
      <c r="B50" s="216" t="s">
        <v>34</v>
      </c>
      <c r="C50" s="217"/>
      <c r="D50" s="217"/>
      <c r="E50" s="218"/>
      <c r="F50" s="103">
        <f>F49-F47</f>
        <v>422237</v>
      </c>
      <c r="G50" s="103">
        <f t="shared" ref="G50:K50" si="12">G49-G47</f>
        <v>0</v>
      </c>
      <c r="H50" s="103">
        <f t="shared" si="12"/>
        <v>0</v>
      </c>
      <c r="I50" s="103">
        <f t="shared" si="12"/>
        <v>326728</v>
      </c>
      <c r="J50" s="103">
        <f t="shared" si="12"/>
        <v>577208</v>
      </c>
      <c r="K50" s="103">
        <f t="shared" si="12"/>
        <v>410217</v>
      </c>
      <c r="L50" s="104">
        <f>L49-L47</f>
        <v>1736390</v>
      </c>
      <c r="M50" s="67"/>
      <c r="O50" s="67"/>
    </row>
    <row r="51" spans="1:15" s="66" customFormat="1" ht="34.5" customHeight="1" x14ac:dyDescent="0.2">
      <c r="B51" s="211" t="s">
        <v>38</v>
      </c>
      <c r="C51" s="211"/>
      <c r="D51" s="211"/>
      <c r="E51" s="211"/>
      <c r="F51" s="211"/>
      <c r="G51" s="211"/>
      <c r="H51" s="211"/>
      <c r="I51" s="211"/>
      <c r="J51" s="211"/>
      <c r="K51" s="211"/>
      <c r="L51" s="211"/>
      <c r="M51" s="65"/>
      <c r="O51" s="65"/>
    </row>
    <row r="52" spans="1:15" x14ac:dyDescent="0.3">
      <c r="N52" s="61"/>
    </row>
    <row r="53" spans="1:15" x14ac:dyDescent="0.3">
      <c r="O53" s="72"/>
    </row>
    <row r="55" spans="1:15" x14ac:dyDescent="0.3">
      <c r="O55" s="73"/>
    </row>
  </sheetData>
  <sheetProtection algorithmName="SHA-512" hashValue="Cb774lYxmLi6lKwM+O6GtD87i6O8FF9TGvKoktc4Ho0Axq3T9XnoAoyzABYM9jhQLJsj1zpwDn4+/L8UNBrlnw==" saltValue="Y06CkABegTRd6c0NCFdtHw==" spinCount="100000" sheet="1" formatColumns="0" formatRows="0" insertRows="0"/>
  <mergeCells count="18">
    <mergeCell ref="B1:L1"/>
    <mergeCell ref="C5:L5"/>
    <mergeCell ref="B51:L51"/>
    <mergeCell ref="B2:L2"/>
    <mergeCell ref="B3:L3"/>
    <mergeCell ref="B49:E49"/>
    <mergeCell ref="B50:E50"/>
    <mergeCell ref="B34:E34"/>
    <mergeCell ref="B35:E35"/>
    <mergeCell ref="B36:E36"/>
    <mergeCell ref="B37:E37"/>
    <mergeCell ref="B38:E38"/>
    <mergeCell ref="B39:E39"/>
    <mergeCell ref="B40:E40"/>
    <mergeCell ref="B41:E41"/>
    <mergeCell ref="B31:E31"/>
    <mergeCell ref="B32:E32"/>
    <mergeCell ref="B33:E33"/>
  </mergeCells>
  <printOptions horizontalCentered="1"/>
  <pageMargins left="0.2" right="0.2" top="1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2"/>
  <sheetViews>
    <sheetView topLeftCell="B1" workbookViewId="0">
      <selection activeCell="D11" sqref="D11"/>
    </sheetView>
  </sheetViews>
  <sheetFormatPr defaultRowHeight="15" x14ac:dyDescent="0.25"/>
  <cols>
    <col min="1" max="1" width="0" hidden="1" customWidth="1"/>
    <col min="2" max="2" width="27.140625" customWidth="1"/>
    <col min="3" max="3" width="19.42578125" bestFit="1" customWidth="1"/>
    <col min="4" max="11" width="18.28515625" customWidth="1"/>
    <col min="12" max="12" width="21.42578125" customWidth="1"/>
    <col min="13" max="13" width="20.42578125" customWidth="1"/>
    <col min="14" max="14" width="18.28515625" customWidth="1"/>
    <col min="15" max="15" width="20.140625" customWidth="1"/>
  </cols>
  <sheetData>
    <row r="1" spans="1:16" ht="18.75" thickBot="1" x14ac:dyDescent="0.3">
      <c r="B1" s="3" t="s">
        <v>18</v>
      </c>
      <c r="C1" s="229" t="str">
        <f>VLOOKUP(B1,'Spend Plan'!B5:L5,2,0)</f>
        <v>Siskiyou</v>
      </c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1"/>
      <c r="P1" s="59" t="s">
        <v>37</v>
      </c>
    </row>
    <row r="2" spans="1:16" ht="16.5" thickBot="1" x14ac:dyDescent="0.3">
      <c r="B2" s="2"/>
      <c r="C2" s="5"/>
      <c r="D2" s="5"/>
      <c r="E2" s="26"/>
      <c r="F2" s="26"/>
      <c r="G2" s="26"/>
      <c r="H2" s="26"/>
      <c r="I2" s="26"/>
      <c r="J2" s="26"/>
      <c r="K2" s="26"/>
      <c r="L2" s="26"/>
      <c r="M2" s="26"/>
      <c r="N2" s="26"/>
      <c r="O2" s="6"/>
      <c r="P2" s="4"/>
    </row>
    <row r="3" spans="1:16" ht="31.5" x14ac:dyDescent="0.25">
      <c r="B3" s="28" t="s">
        <v>49</v>
      </c>
      <c r="C3" s="30" t="s">
        <v>50</v>
      </c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6" ht="16.5" thickBot="1" x14ac:dyDescent="0.3">
      <c r="A4" s="58" t="str">
        <f>P1</f>
        <v>alpine</v>
      </c>
      <c r="B4" s="29"/>
      <c r="C4" s="93">
        <f>'Spend Plan'!L49</f>
        <v>1736390</v>
      </c>
    </row>
    <row r="5" spans="1:16" ht="15.75" thickBot="1" x14ac:dyDescent="0.3">
      <c r="E5" s="8"/>
    </row>
    <row r="6" spans="1:16" ht="16.5" thickBot="1" x14ac:dyDescent="0.3">
      <c r="B6" s="232" t="s">
        <v>48</v>
      </c>
      <c r="C6" s="233"/>
      <c r="D6" s="234" t="s">
        <v>60</v>
      </c>
      <c r="E6" s="235"/>
      <c r="F6" s="235"/>
      <c r="G6" s="235"/>
      <c r="H6" s="234" t="s">
        <v>61</v>
      </c>
      <c r="I6" s="235"/>
      <c r="J6" s="235"/>
      <c r="K6" s="236"/>
      <c r="L6" s="234" t="s">
        <v>62</v>
      </c>
      <c r="M6" s="236"/>
      <c r="N6" s="237" t="s">
        <v>35</v>
      </c>
      <c r="O6" s="237" t="s">
        <v>34</v>
      </c>
    </row>
    <row r="7" spans="1:16" ht="32.25" thickBot="1" x14ac:dyDescent="0.3">
      <c r="B7" s="35" t="s">
        <v>0</v>
      </c>
      <c r="C7" s="34" t="s">
        <v>6</v>
      </c>
      <c r="D7" s="31" t="s">
        <v>14</v>
      </c>
      <c r="E7" s="32" t="s">
        <v>15</v>
      </c>
      <c r="F7" s="33" t="s">
        <v>16</v>
      </c>
      <c r="G7" s="112" t="s">
        <v>17</v>
      </c>
      <c r="H7" s="31" t="s">
        <v>14</v>
      </c>
      <c r="I7" s="32" t="s">
        <v>15</v>
      </c>
      <c r="J7" s="33" t="s">
        <v>16</v>
      </c>
      <c r="K7" s="118" t="s">
        <v>17</v>
      </c>
      <c r="L7" s="31" t="s">
        <v>14</v>
      </c>
      <c r="M7" s="135" t="s">
        <v>15</v>
      </c>
      <c r="N7" s="238"/>
      <c r="O7" s="238"/>
      <c r="P7" s="9" t="s">
        <v>7</v>
      </c>
    </row>
    <row r="8" spans="1:16" ht="15.75" x14ac:dyDescent="0.25">
      <c r="B8" s="10" t="s">
        <v>13</v>
      </c>
      <c r="C8" s="94">
        <f>SUM('Spend Plan'!L9)</f>
        <v>0</v>
      </c>
      <c r="D8" s="36">
        <f>VLOOKUP($B8,'Strategy 1 Quarterly Spend Plan'!$B$8:$M$18,3,0)+VLOOKUP($B8,'Strategy 2 Quarterly Spend'!$B$8:$M$18,3,0)+VLOOKUP('Spend Plan Report Summary'!$B8,'Strategy 3 Quarterly Spend'!$B$8:$M$18,3,0)+VLOOKUP('Spend Plan Report Summary'!$B8,'Strategy 4 Quarterly Spend'!$B$8:$M$18,3,0)+VLOOKUP('Spend Plan Report Summary'!$B8,'Strategy 5 Quarterly Spend'!$B$8:$M$18,3,0)+VLOOKUP('Spend Plan Report Summary'!$B8,'Strategy 6 Quarterly Spend'!$B$8:$M$18,3,0)</f>
        <v>0</v>
      </c>
      <c r="E8" s="36">
        <f>VLOOKUP($B8,'Strategy 1 Quarterly Spend Plan'!$B$8:$M$18,4,0)+VLOOKUP($B8,'Strategy 2 Quarterly Spend'!$B$8:$M$18,4,0)+VLOOKUP('Spend Plan Report Summary'!$B8,'Strategy 3 Quarterly Spend'!$B$8:$M$18,4,0)+VLOOKUP('Spend Plan Report Summary'!$B8,'Strategy 4 Quarterly Spend'!$B$8:$M$18,4,0)+VLOOKUP('Spend Plan Report Summary'!$B8,'Strategy 5 Quarterly Spend'!$B$8:$M$18,4,0)+VLOOKUP('Spend Plan Report Summary'!$B8,'Strategy 6 Quarterly Spend'!$B$8:$M$18,4,0)</f>
        <v>0</v>
      </c>
      <c r="F8" s="36">
        <f>VLOOKUP($B8,'Strategy 1 Quarterly Spend Plan'!$B$8:$M$18,5,0)+VLOOKUP($B8,'Strategy 2 Quarterly Spend'!$B$8:$M$18,5,0)+VLOOKUP('Spend Plan Report Summary'!$B8,'Strategy 3 Quarterly Spend'!$B$8:$M$18,5,0)+VLOOKUP('Spend Plan Report Summary'!$B8,'Strategy 4 Quarterly Spend'!$B$8:$M$18,5,0)+VLOOKUP('Spend Plan Report Summary'!$B8,'Strategy 5 Quarterly Spend'!$B$8:$M$18,5,0)+VLOOKUP('Spend Plan Report Summary'!$B8,'Strategy 6 Quarterly Spend'!$B$8:$M$18,5,0)</f>
        <v>0</v>
      </c>
      <c r="G8" s="38">
        <f>VLOOKUP($B8,'Strategy 1 Quarterly Spend Plan'!$B$8:$M$18,6,0)+VLOOKUP($B8,'Strategy 2 Quarterly Spend'!$B$8:$M$18,6,0)+VLOOKUP('Spend Plan Report Summary'!$B8,'Strategy 3 Quarterly Spend'!$B$8:$M$18,6,0)+VLOOKUP('Spend Plan Report Summary'!$B8,'Strategy 4 Quarterly Spend'!$B$8:$M$18,6,0)+VLOOKUP('Spend Plan Report Summary'!$B8,'Strategy 5 Quarterly Spend'!$B$8:$M$18,6,0)+VLOOKUP('Spend Plan Report Summary'!$B8,'Strategy 6 Quarterly Spend'!$B$8:$M$18,6,0)</f>
        <v>0</v>
      </c>
      <c r="H8" s="131">
        <f>VLOOKUP($B8,'Strategy 1 Quarterly Spend Plan'!$B$8:$M$18,5,0)+VLOOKUP($B8,'Strategy 2 Quarterly Spend'!$B$8:$M$18,5,0)+VLOOKUP('Spend Plan Report Summary'!$B8,'Strategy 3 Quarterly Spend'!$B$8:$M$18,5,0)+VLOOKUP('Spend Plan Report Summary'!$B8,'Strategy 4 Quarterly Spend'!$B$8:$M$18,5,0)+VLOOKUP('Spend Plan Report Summary'!$B8,'Strategy 5 Quarterly Spend'!$B$8:$M$18,5,0)+VLOOKUP('Spend Plan Report Summary'!$B8,'Strategy 6 Quarterly Spend'!$B$8:$M$18,5,0)</f>
        <v>0</v>
      </c>
      <c r="I8" s="36">
        <f>VLOOKUP($B8,'Strategy 1 Quarterly Spend Plan'!$B$8:$M$18,6,0)+VLOOKUP($B8,'Strategy 2 Quarterly Spend'!$B$8:$M$18,6,0)+VLOOKUP('Spend Plan Report Summary'!$B8,'Strategy 3 Quarterly Spend'!$B$8:$M$18,6,0)+VLOOKUP('Spend Plan Report Summary'!$B8,'Strategy 4 Quarterly Spend'!$B$8:$M$18,6,0)+VLOOKUP('Spend Plan Report Summary'!$B8,'Strategy 5 Quarterly Spend'!$B$8:$M$18,6,0)+VLOOKUP('Spend Plan Report Summary'!$B8,'Strategy 6 Quarterly Spend'!$B$8:$M$18,6,0)</f>
        <v>0</v>
      </c>
      <c r="J8" s="36">
        <f>VLOOKUP($B8,'Strategy 1 Quarterly Spend Plan'!$B$8:$M$18,5,0)+VLOOKUP($B8,'Strategy 2 Quarterly Spend'!$B$8:$M$18,5,0)+VLOOKUP('Spend Plan Report Summary'!$B8,'Strategy 3 Quarterly Spend'!$B$8:$M$18,5,0)+VLOOKUP('Spend Plan Report Summary'!$B8,'Strategy 4 Quarterly Spend'!$B$8:$M$18,5,0)+VLOOKUP('Spend Plan Report Summary'!$B8,'Strategy 5 Quarterly Spend'!$B$8:$M$18,5,0)+VLOOKUP('Spend Plan Report Summary'!$B8,'Strategy 6 Quarterly Spend'!$B$8:$M$18,5,0)</f>
        <v>0</v>
      </c>
      <c r="K8" s="120">
        <f>VLOOKUP($B8,'Strategy 1 Quarterly Spend Plan'!$B$8:$M$18,6,0)+VLOOKUP($B8,'Strategy 2 Quarterly Spend'!$B$8:$M$18,6,0)+VLOOKUP('Spend Plan Report Summary'!$B8,'Strategy 3 Quarterly Spend'!$B$8:$M$18,6,0)+VLOOKUP('Spend Plan Report Summary'!$B8,'Strategy 4 Quarterly Spend'!$B$8:$M$18,6,0)+VLOOKUP('Spend Plan Report Summary'!$B8,'Strategy 5 Quarterly Spend'!$B$8:$M$18,6,0)+VLOOKUP('Spend Plan Report Summary'!$B8,'Strategy 6 Quarterly Spend'!$B$8:$M$18,6,0)</f>
        <v>0</v>
      </c>
      <c r="L8" s="131">
        <f>VLOOKUP($B8,'Strategy 1 Quarterly Spend Plan'!$B$8:$M$18,5,0)+VLOOKUP($B8,'Strategy 2 Quarterly Spend'!$B$8:$M$18,5,0)+VLOOKUP('Spend Plan Report Summary'!$B8,'Strategy 3 Quarterly Spend'!$B$8:$M$18,5,0)+VLOOKUP('Spend Plan Report Summary'!$B8,'Strategy 4 Quarterly Spend'!$B$8:$M$18,5,0)+VLOOKUP('Spend Plan Report Summary'!$B8,'Strategy 5 Quarterly Spend'!$B$8:$M$18,5,0)+VLOOKUP('Spend Plan Report Summary'!$B8,'Strategy 6 Quarterly Spend'!$B$8:$M$18,5,0)</f>
        <v>0</v>
      </c>
      <c r="M8" s="120">
        <f>VLOOKUP($B8,'Strategy 1 Quarterly Spend Plan'!$B$8:$M$18,6,0)+VLOOKUP($B8,'Strategy 2 Quarterly Spend'!$B$8:$M$18,6,0)+VLOOKUP('Spend Plan Report Summary'!$B8,'Strategy 3 Quarterly Spend'!$B$8:$M$18,6,0)+VLOOKUP('Spend Plan Report Summary'!$B8,'Strategy 4 Quarterly Spend'!$B$8:$M$18,6,0)+VLOOKUP('Spend Plan Report Summary'!$B8,'Strategy 5 Quarterly Spend'!$B$8:$M$18,6,0)+VLOOKUP('Spend Plan Report Summary'!$B8,'Strategy 6 Quarterly Spend'!$B$8:$M$18,6,0)</f>
        <v>0</v>
      </c>
      <c r="N8" s="114">
        <f>VLOOKUP($B8,'Strategy 1 Quarterly Spend Plan'!$B$8:$M$18,7,0)+VLOOKUP($B8,'Strategy 2 Quarterly Spend'!$B$8:$M$18,7,0)+VLOOKUP('Spend Plan Report Summary'!$B8,'Strategy 3 Quarterly Spend'!$B$8:$M$18,7,0)+VLOOKUP('Spend Plan Report Summary'!$B8,'Strategy 4 Quarterly Spend'!$B$8:$M$18,7,0)+VLOOKUP('Spend Plan Report Summary'!$B8,'Strategy 5 Quarterly Spend'!$B$8:$M$18,7,0)+VLOOKUP('Spend Plan Report Summary'!$B8,'Strategy 6 Quarterly Spend'!$B$8:$M$18,7,0)</f>
        <v>0</v>
      </c>
      <c r="O8" s="39">
        <f t="shared" ref="O8:O15" si="0">C8-SUM(D8:N8)</f>
        <v>0</v>
      </c>
      <c r="P8" s="11" t="e">
        <f>(D8/C8)-1</f>
        <v>#DIV/0!</v>
      </c>
    </row>
    <row r="9" spans="1:16" ht="15.75" x14ac:dyDescent="0.25">
      <c r="B9" s="12" t="s">
        <v>1</v>
      </c>
      <c r="C9" s="95">
        <f>SUM('Spend Plan'!L16)</f>
        <v>0</v>
      </c>
      <c r="D9" s="40">
        <f>VLOOKUP($B9,'Strategy 1 Quarterly Spend Plan'!$B$8:$M$18,3,0)+VLOOKUP($B9,'Strategy 2 Quarterly Spend'!$B$8:$M$18,3,0)+VLOOKUP('Spend Plan Report Summary'!$B9,'Strategy 3 Quarterly Spend'!$B$8:$M$18,3,0)+VLOOKUP('Spend Plan Report Summary'!$B9,'Strategy 4 Quarterly Spend'!$B$8:$M$18,3,0)+VLOOKUP('Spend Plan Report Summary'!$B9,'Strategy 5 Quarterly Spend'!$B$8:$M$18,3,0)+VLOOKUP('Spend Plan Report Summary'!$B9,'Strategy 6 Quarterly Spend'!$B$8:$M$18,3,0)</f>
        <v>0</v>
      </c>
      <c r="E9" s="40">
        <f>VLOOKUP($B9,'Strategy 1 Quarterly Spend Plan'!$B$8:$M$18,4,0)+VLOOKUP($B9,'Strategy 2 Quarterly Spend'!$B$8:$M$18,4,0)+VLOOKUP('Spend Plan Report Summary'!$B9,'Strategy 3 Quarterly Spend'!$B$8:$M$18,4,0)+VLOOKUP('Spend Plan Report Summary'!$B9,'Strategy 4 Quarterly Spend'!$B$8:$M$18,4,0)+VLOOKUP('Spend Plan Report Summary'!$B9,'Strategy 5 Quarterly Spend'!$B$8:$M$18,4,0)+VLOOKUP('Spend Plan Report Summary'!$B9,'Strategy 6 Quarterly Spend'!$B$8:$M$18,4,0)</f>
        <v>0</v>
      </c>
      <c r="F9" s="40">
        <f>VLOOKUP($B9,'Strategy 1 Quarterly Spend Plan'!$B$8:$M$18,5,0)+VLOOKUP($B9,'Strategy 2 Quarterly Spend'!$B$8:$M$18,5,0)+VLOOKUP('Spend Plan Report Summary'!$B9,'Strategy 3 Quarterly Spend'!$B$8:$M$18,5,0)+VLOOKUP('Spend Plan Report Summary'!$B9,'Strategy 4 Quarterly Spend'!$B$8:$M$18,5,0)+VLOOKUP('Spend Plan Report Summary'!$B9,'Strategy 5 Quarterly Spend'!$B$8:$M$18,5,0)+VLOOKUP('Spend Plan Report Summary'!$B9,'Strategy 6 Quarterly Spend'!$B$8:$M$18,5,0)</f>
        <v>0</v>
      </c>
      <c r="G9" s="37">
        <f>VLOOKUP($B9,'Strategy 1 Quarterly Spend Plan'!$B$8:$M$18,6,0)+VLOOKUP($B9,'Strategy 2 Quarterly Spend'!$B$8:$M$18,6,0)+VLOOKUP('Spend Plan Report Summary'!$B9,'Strategy 3 Quarterly Spend'!$B$8:$M$18,6,0)+VLOOKUP('Spend Plan Report Summary'!$B9,'Strategy 4 Quarterly Spend'!$B$8:$M$18,6,0)+VLOOKUP('Spend Plan Report Summary'!$B9,'Strategy 5 Quarterly Spend'!$B$8:$M$18,6,0)+VLOOKUP('Spend Plan Report Summary'!$B9,'Strategy 6 Quarterly Spend'!$B$8:$M$18,6,0)</f>
        <v>0</v>
      </c>
      <c r="H9" s="132">
        <f>VLOOKUP($B9,'Strategy 1 Quarterly Spend Plan'!$B$8:$M$18,5,0)+VLOOKUP($B9,'Strategy 2 Quarterly Spend'!$B$8:$M$18,5,0)+VLOOKUP('Spend Plan Report Summary'!$B9,'Strategy 3 Quarterly Spend'!$B$8:$M$18,5,0)+VLOOKUP('Spend Plan Report Summary'!$B9,'Strategy 4 Quarterly Spend'!$B$8:$M$18,5,0)+VLOOKUP('Spend Plan Report Summary'!$B9,'Strategy 5 Quarterly Spend'!$B$8:$M$18,5,0)+VLOOKUP('Spend Plan Report Summary'!$B9,'Strategy 6 Quarterly Spend'!$B$8:$M$18,5,0)</f>
        <v>0</v>
      </c>
      <c r="I9" s="40">
        <f>VLOOKUP($B9,'Strategy 1 Quarterly Spend Plan'!$B$8:$M$18,6,0)+VLOOKUP($B9,'Strategy 2 Quarterly Spend'!$B$8:$M$18,6,0)+VLOOKUP('Spend Plan Report Summary'!$B9,'Strategy 3 Quarterly Spend'!$B$8:$M$18,6,0)+VLOOKUP('Spend Plan Report Summary'!$B9,'Strategy 4 Quarterly Spend'!$B$8:$M$18,6,0)+VLOOKUP('Spend Plan Report Summary'!$B9,'Strategy 5 Quarterly Spend'!$B$8:$M$18,6,0)+VLOOKUP('Spend Plan Report Summary'!$B9,'Strategy 6 Quarterly Spend'!$B$8:$M$18,6,0)</f>
        <v>0</v>
      </c>
      <c r="J9" s="40">
        <f>VLOOKUP($B9,'Strategy 1 Quarterly Spend Plan'!$B$8:$M$18,5,0)+VLOOKUP($B9,'Strategy 2 Quarterly Spend'!$B$8:$M$18,5,0)+VLOOKUP('Spend Plan Report Summary'!$B9,'Strategy 3 Quarterly Spend'!$B$8:$M$18,5,0)+VLOOKUP('Spend Plan Report Summary'!$B9,'Strategy 4 Quarterly Spend'!$B$8:$M$18,5,0)+VLOOKUP('Spend Plan Report Summary'!$B9,'Strategy 5 Quarterly Spend'!$B$8:$M$18,5,0)+VLOOKUP('Spend Plan Report Summary'!$B9,'Strategy 6 Quarterly Spend'!$B$8:$M$18,5,0)</f>
        <v>0</v>
      </c>
      <c r="K9" s="121">
        <f>VLOOKUP($B9,'Strategy 1 Quarterly Spend Plan'!$B$8:$M$18,6,0)+VLOOKUP($B9,'Strategy 2 Quarterly Spend'!$B$8:$M$18,6,0)+VLOOKUP('Spend Plan Report Summary'!$B9,'Strategy 3 Quarterly Spend'!$B$8:$M$18,6,0)+VLOOKUP('Spend Plan Report Summary'!$B9,'Strategy 4 Quarterly Spend'!$B$8:$M$18,6,0)+VLOOKUP('Spend Plan Report Summary'!$B9,'Strategy 5 Quarterly Spend'!$B$8:$M$18,6,0)+VLOOKUP('Spend Plan Report Summary'!$B9,'Strategy 6 Quarterly Spend'!$B$8:$M$18,6,0)</f>
        <v>0</v>
      </c>
      <c r="L9" s="132">
        <f>VLOOKUP($B9,'Strategy 1 Quarterly Spend Plan'!$B$8:$M$18,5,0)+VLOOKUP($B9,'Strategy 2 Quarterly Spend'!$B$8:$M$18,5,0)+VLOOKUP('Spend Plan Report Summary'!$B9,'Strategy 3 Quarterly Spend'!$B$8:$M$18,5,0)+VLOOKUP('Spend Plan Report Summary'!$B9,'Strategy 4 Quarterly Spend'!$B$8:$M$18,5,0)+VLOOKUP('Spend Plan Report Summary'!$B9,'Strategy 5 Quarterly Spend'!$B$8:$M$18,5,0)+VLOOKUP('Spend Plan Report Summary'!$B9,'Strategy 6 Quarterly Spend'!$B$8:$M$18,5,0)</f>
        <v>0</v>
      </c>
      <c r="M9" s="121">
        <f>VLOOKUP($B9,'Strategy 1 Quarterly Spend Plan'!$B$8:$M$18,6,0)+VLOOKUP($B9,'Strategy 2 Quarterly Spend'!$B$8:$M$18,6,0)+VLOOKUP('Spend Plan Report Summary'!$B9,'Strategy 3 Quarterly Spend'!$B$8:$M$18,6,0)+VLOOKUP('Spend Plan Report Summary'!$B9,'Strategy 4 Quarterly Spend'!$B$8:$M$18,6,0)+VLOOKUP('Spend Plan Report Summary'!$B9,'Strategy 5 Quarterly Spend'!$B$8:$M$18,6,0)+VLOOKUP('Spend Plan Report Summary'!$B9,'Strategy 6 Quarterly Spend'!$B$8:$M$18,6,0)</f>
        <v>0</v>
      </c>
      <c r="N9" s="115">
        <f>VLOOKUP($B9,'Strategy 1 Quarterly Spend Plan'!$B$8:$M$18,7,0)+VLOOKUP($B9,'Strategy 2 Quarterly Spend'!$B$8:$M$18,7,0)+VLOOKUP('Spend Plan Report Summary'!$B9,'Strategy 3 Quarterly Spend'!$B$8:$M$18,7,0)+VLOOKUP('Spend Plan Report Summary'!$B9,'Strategy 4 Quarterly Spend'!$B$8:$M$18,7,0)+VLOOKUP('Spend Plan Report Summary'!$B9,'Strategy 5 Quarterly Spend'!$B$8:$M$18,7,0)+VLOOKUP('Spend Plan Report Summary'!$B9,'Strategy 6 Quarterly Spend'!$B$8:$M$18,7,0)</f>
        <v>0</v>
      </c>
      <c r="O9" s="41">
        <f t="shared" si="0"/>
        <v>0</v>
      </c>
      <c r="P9" s="11"/>
    </row>
    <row r="10" spans="1:16" ht="15.75" x14ac:dyDescent="0.25">
      <c r="B10" s="13" t="s">
        <v>20</v>
      </c>
      <c r="C10" s="96">
        <f>SUM('Spend Plan'!L20)</f>
        <v>0</v>
      </c>
      <c r="D10" s="42">
        <f>VLOOKUP($B10,'Strategy 1 Quarterly Spend Plan'!$B$8:$M$18,3,0)+VLOOKUP($B10,'Strategy 2 Quarterly Spend'!$B$8:$M$18,3,0)+VLOOKUP('Spend Plan Report Summary'!$B10,'Strategy 3 Quarterly Spend'!$B$8:$M$18,3,0)+VLOOKUP('Spend Plan Report Summary'!$B10,'Strategy 4 Quarterly Spend'!$B$8:$M$18,3,0)+VLOOKUP('Spend Plan Report Summary'!$B10,'Strategy 5 Quarterly Spend'!$B$8:$M$18,3,0)+VLOOKUP('Spend Plan Report Summary'!$B10,'Strategy 6 Quarterly Spend'!$B$8:$M$18,3,0)</f>
        <v>0</v>
      </c>
      <c r="E10" s="42">
        <f>VLOOKUP($B10,'Strategy 1 Quarterly Spend Plan'!$B$8:$M$18,4,0)+VLOOKUP($B10,'Strategy 2 Quarterly Spend'!$B$8:$M$18,4,0)+VLOOKUP('Spend Plan Report Summary'!$B10,'Strategy 3 Quarterly Spend'!$B$8:$M$18,4,0)+VLOOKUP('Spend Plan Report Summary'!$B10,'Strategy 4 Quarterly Spend'!$B$8:$M$18,4,0)+VLOOKUP('Spend Plan Report Summary'!$B10,'Strategy 5 Quarterly Spend'!$B$8:$M$18,4,0)+VLOOKUP('Spend Plan Report Summary'!$B10,'Strategy 6 Quarterly Spend'!$B$8:$M$18,4,0)</f>
        <v>0</v>
      </c>
      <c r="F10" s="42">
        <f>VLOOKUP($B10,'Strategy 1 Quarterly Spend Plan'!$B$8:$M$18,5,0)+VLOOKUP($B10,'Strategy 2 Quarterly Spend'!$B$8:$M$18,5,0)+VLOOKUP('Spend Plan Report Summary'!$B10,'Strategy 3 Quarterly Spend'!$B$8:$M$18,5,0)+VLOOKUP('Spend Plan Report Summary'!$B10,'Strategy 4 Quarterly Spend'!$B$8:$M$18,5,0)+VLOOKUP('Spend Plan Report Summary'!$B10,'Strategy 5 Quarterly Spend'!$B$8:$M$18,5,0)+VLOOKUP('Spend Plan Report Summary'!$B10,'Strategy 6 Quarterly Spend'!$B$8:$M$18,5,0)</f>
        <v>0</v>
      </c>
      <c r="G10" s="43">
        <f>VLOOKUP($B10,'Strategy 1 Quarterly Spend Plan'!$B$8:$M$18,6,0)+VLOOKUP($B10,'Strategy 2 Quarterly Spend'!$B$8:$M$18,6,0)+VLOOKUP('Spend Plan Report Summary'!$B10,'Strategy 3 Quarterly Spend'!$B$8:$M$18,6,0)+VLOOKUP('Spend Plan Report Summary'!$B10,'Strategy 4 Quarterly Spend'!$B$8:$M$18,6,0)+VLOOKUP('Spend Plan Report Summary'!$B10,'Strategy 5 Quarterly Spend'!$B$8:$M$18,6,0)+VLOOKUP('Spend Plan Report Summary'!$B10,'Strategy 6 Quarterly Spend'!$B$8:$M$18,6,0)</f>
        <v>0</v>
      </c>
      <c r="H10" s="133">
        <f>VLOOKUP($B10,'Strategy 1 Quarterly Spend Plan'!$B$8:$M$18,5,0)+VLOOKUP($B10,'Strategy 2 Quarterly Spend'!$B$8:$M$18,5,0)+VLOOKUP('Spend Plan Report Summary'!$B10,'Strategy 3 Quarterly Spend'!$B$8:$M$18,5,0)+VLOOKUP('Spend Plan Report Summary'!$B10,'Strategy 4 Quarterly Spend'!$B$8:$M$18,5,0)+VLOOKUP('Spend Plan Report Summary'!$B10,'Strategy 5 Quarterly Spend'!$B$8:$M$18,5,0)+VLOOKUP('Spend Plan Report Summary'!$B10,'Strategy 6 Quarterly Spend'!$B$8:$M$18,5,0)</f>
        <v>0</v>
      </c>
      <c r="I10" s="42">
        <f>VLOOKUP($B10,'Strategy 1 Quarterly Spend Plan'!$B$8:$M$18,6,0)+VLOOKUP($B10,'Strategy 2 Quarterly Spend'!$B$8:$M$18,6,0)+VLOOKUP('Spend Plan Report Summary'!$B10,'Strategy 3 Quarterly Spend'!$B$8:$M$18,6,0)+VLOOKUP('Spend Plan Report Summary'!$B10,'Strategy 4 Quarterly Spend'!$B$8:$M$18,6,0)+VLOOKUP('Spend Plan Report Summary'!$B10,'Strategy 5 Quarterly Spend'!$B$8:$M$18,6,0)+VLOOKUP('Spend Plan Report Summary'!$B10,'Strategy 6 Quarterly Spend'!$B$8:$M$18,6,0)</f>
        <v>0</v>
      </c>
      <c r="J10" s="42">
        <f>VLOOKUP($B10,'Strategy 1 Quarterly Spend Plan'!$B$8:$M$18,5,0)+VLOOKUP($B10,'Strategy 2 Quarterly Spend'!$B$8:$M$18,5,0)+VLOOKUP('Spend Plan Report Summary'!$B10,'Strategy 3 Quarterly Spend'!$B$8:$M$18,5,0)+VLOOKUP('Spend Plan Report Summary'!$B10,'Strategy 4 Quarterly Spend'!$B$8:$M$18,5,0)+VLOOKUP('Spend Plan Report Summary'!$B10,'Strategy 5 Quarterly Spend'!$B$8:$M$18,5,0)+VLOOKUP('Spend Plan Report Summary'!$B10,'Strategy 6 Quarterly Spend'!$B$8:$M$18,5,0)</f>
        <v>0</v>
      </c>
      <c r="K10" s="123">
        <f>VLOOKUP($B10,'Strategy 1 Quarterly Spend Plan'!$B$8:$M$18,6,0)+VLOOKUP($B10,'Strategy 2 Quarterly Spend'!$B$8:$M$18,6,0)+VLOOKUP('Spend Plan Report Summary'!$B10,'Strategy 3 Quarterly Spend'!$B$8:$M$18,6,0)+VLOOKUP('Spend Plan Report Summary'!$B10,'Strategy 4 Quarterly Spend'!$B$8:$M$18,6,0)+VLOOKUP('Spend Plan Report Summary'!$B10,'Strategy 5 Quarterly Spend'!$B$8:$M$18,6,0)+VLOOKUP('Spend Plan Report Summary'!$B10,'Strategy 6 Quarterly Spend'!$B$8:$M$18,6,0)</f>
        <v>0</v>
      </c>
      <c r="L10" s="133">
        <f>VLOOKUP($B10,'Strategy 1 Quarterly Spend Plan'!$B$8:$M$18,5,0)+VLOOKUP($B10,'Strategy 2 Quarterly Spend'!$B$8:$M$18,5,0)+VLOOKUP('Spend Plan Report Summary'!$B10,'Strategy 3 Quarterly Spend'!$B$8:$M$18,5,0)+VLOOKUP('Spend Plan Report Summary'!$B10,'Strategy 4 Quarterly Spend'!$B$8:$M$18,5,0)+VLOOKUP('Spend Plan Report Summary'!$B10,'Strategy 5 Quarterly Spend'!$B$8:$M$18,5,0)+VLOOKUP('Spend Plan Report Summary'!$B10,'Strategy 6 Quarterly Spend'!$B$8:$M$18,5,0)</f>
        <v>0</v>
      </c>
      <c r="M10" s="123">
        <f>VLOOKUP($B10,'Strategy 1 Quarterly Spend Plan'!$B$8:$M$18,6,0)+VLOOKUP($B10,'Strategy 2 Quarterly Spend'!$B$8:$M$18,6,0)+VLOOKUP('Spend Plan Report Summary'!$B10,'Strategy 3 Quarterly Spend'!$B$8:$M$18,6,0)+VLOOKUP('Spend Plan Report Summary'!$B10,'Strategy 4 Quarterly Spend'!$B$8:$M$18,6,0)+VLOOKUP('Spend Plan Report Summary'!$B10,'Strategy 5 Quarterly Spend'!$B$8:$M$18,6,0)+VLOOKUP('Spend Plan Report Summary'!$B10,'Strategy 6 Quarterly Spend'!$B$8:$M$18,6,0)</f>
        <v>0</v>
      </c>
      <c r="N10" s="116">
        <f>VLOOKUP($B10,'Strategy 1 Quarterly Spend Plan'!$B$8:$M$18,7,0)+VLOOKUP($B10,'Strategy 2 Quarterly Spend'!$B$8:$M$18,7,0)+VLOOKUP('Spend Plan Report Summary'!$B10,'Strategy 3 Quarterly Spend'!$B$8:$M$18,7,0)+VLOOKUP('Spend Plan Report Summary'!$B10,'Strategy 4 Quarterly Spend'!$B$8:$M$18,7,0)+VLOOKUP('Spend Plan Report Summary'!$B10,'Strategy 5 Quarterly Spend'!$B$8:$M$18,7,0)+VLOOKUP('Spend Plan Report Summary'!$B10,'Strategy 6 Quarterly Spend'!$B$8:$M$18,7,0)</f>
        <v>0</v>
      </c>
      <c r="O10" s="41">
        <f t="shared" si="0"/>
        <v>0</v>
      </c>
      <c r="P10" s="11" t="e">
        <f t="shared" ref="P10:P15" si="1">(D10/C10)-1</f>
        <v>#DIV/0!</v>
      </c>
    </row>
    <row r="11" spans="1:16" ht="15.75" x14ac:dyDescent="0.25">
      <c r="B11" s="13" t="s">
        <v>3</v>
      </c>
      <c r="C11" s="96">
        <f>SUM('Spend Plan'!L22)</f>
        <v>0</v>
      </c>
      <c r="D11" s="42">
        <f>VLOOKUP($B11,'Strategy 1 Quarterly Spend Plan'!$B$8:$M$18,3,0)+VLOOKUP($B11,'Strategy 2 Quarterly Spend'!$B$8:$M$18,3,0)+VLOOKUP('Spend Plan Report Summary'!$B11,'Strategy 3 Quarterly Spend'!$B$8:$M$18,3,0)+VLOOKUP('Spend Plan Report Summary'!$B11,'Strategy 4 Quarterly Spend'!$B$8:$M$18,3,0)+VLOOKUP('Spend Plan Report Summary'!$B11,'Strategy 5 Quarterly Spend'!$B$8:$M$18,3,0)+VLOOKUP('Spend Plan Report Summary'!$B11,'Strategy 6 Quarterly Spend'!$B$8:$M$18,3,0)</f>
        <v>0</v>
      </c>
      <c r="E11" s="42">
        <f>VLOOKUP($B11,'Strategy 1 Quarterly Spend Plan'!$B$8:$M$18,4,0)+VLOOKUP($B11,'Strategy 2 Quarterly Spend'!$B$8:$M$18,4,0)+VLOOKUP('Spend Plan Report Summary'!$B11,'Strategy 3 Quarterly Spend'!$B$8:$M$18,4,0)+VLOOKUP('Spend Plan Report Summary'!$B11,'Strategy 4 Quarterly Spend'!$B$8:$M$18,4,0)+VLOOKUP('Spend Plan Report Summary'!$B11,'Strategy 5 Quarterly Spend'!$B$8:$M$18,4,0)+VLOOKUP('Spend Plan Report Summary'!$B11,'Strategy 6 Quarterly Spend'!$B$8:$M$18,4,0)</f>
        <v>0</v>
      </c>
      <c r="F11" s="42">
        <f>VLOOKUP($B11,'Strategy 1 Quarterly Spend Plan'!$B$8:$M$18,5,0)+VLOOKUP($B11,'Strategy 2 Quarterly Spend'!$B$8:$M$18,5,0)+VLOOKUP('Spend Plan Report Summary'!$B11,'Strategy 3 Quarterly Spend'!$B$8:$M$18,5,0)+VLOOKUP('Spend Plan Report Summary'!$B11,'Strategy 4 Quarterly Spend'!$B$8:$M$18,5,0)+VLOOKUP('Spend Plan Report Summary'!$B11,'Strategy 5 Quarterly Spend'!$B$8:$M$18,5,0)+VLOOKUP('Spend Plan Report Summary'!$B11,'Strategy 6 Quarterly Spend'!$B$8:$M$18,5,0)</f>
        <v>0</v>
      </c>
      <c r="G11" s="43">
        <f>VLOOKUP($B11,'Strategy 1 Quarterly Spend Plan'!$B$8:$M$18,6,0)+VLOOKUP($B11,'Strategy 2 Quarterly Spend'!$B$8:$M$18,6,0)+VLOOKUP('Spend Plan Report Summary'!$B11,'Strategy 3 Quarterly Spend'!$B$8:$M$18,6,0)+VLOOKUP('Spend Plan Report Summary'!$B11,'Strategy 4 Quarterly Spend'!$B$8:$M$18,6,0)+VLOOKUP('Spend Plan Report Summary'!$B11,'Strategy 5 Quarterly Spend'!$B$8:$M$18,6,0)+VLOOKUP('Spend Plan Report Summary'!$B11,'Strategy 6 Quarterly Spend'!$B$8:$M$18,6,0)</f>
        <v>0</v>
      </c>
      <c r="H11" s="133">
        <f>VLOOKUP($B11,'Strategy 1 Quarterly Spend Plan'!$B$8:$M$18,5,0)+VLOOKUP($B11,'Strategy 2 Quarterly Spend'!$B$8:$M$18,5,0)+VLOOKUP('Spend Plan Report Summary'!$B11,'Strategy 3 Quarterly Spend'!$B$8:$M$18,5,0)+VLOOKUP('Spend Plan Report Summary'!$B11,'Strategy 4 Quarterly Spend'!$B$8:$M$18,5,0)+VLOOKUP('Spend Plan Report Summary'!$B11,'Strategy 5 Quarterly Spend'!$B$8:$M$18,5,0)+VLOOKUP('Spend Plan Report Summary'!$B11,'Strategy 6 Quarterly Spend'!$B$8:$M$18,5,0)</f>
        <v>0</v>
      </c>
      <c r="I11" s="42">
        <f>VLOOKUP($B11,'Strategy 1 Quarterly Spend Plan'!$B$8:$M$18,6,0)+VLOOKUP($B11,'Strategy 2 Quarterly Spend'!$B$8:$M$18,6,0)+VLOOKUP('Spend Plan Report Summary'!$B11,'Strategy 3 Quarterly Spend'!$B$8:$M$18,6,0)+VLOOKUP('Spend Plan Report Summary'!$B11,'Strategy 4 Quarterly Spend'!$B$8:$M$18,6,0)+VLOOKUP('Spend Plan Report Summary'!$B11,'Strategy 5 Quarterly Spend'!$B$8:$M$18,6,0)+VLOOKUP('Spend Plan Report Summary'!$B11,'Strategy 6 Quarterly Spend'!$B$8:$M$18,6,0)</f>
        <v>0</v>
      </c>
      <c r="J11" s="42">
        <f>VLOOKUP($B11,'Strategy 1 Quarterly Spend Plan'!$B$8:$M$18,5,0)+VLOOKUP($B11,'Strategy 2 Quarterly Spend'!$B$8:$M$18,5,0)+VLOOKUP('Spend Plan Report Summary'!$B11,'Strategy 3 Quarterly Spend'!$B$8:$M$18,5,0)+VLOOKUP('Spend Plan Report Summary'!$B11,'Strategy 4 Quarterly Spend'!$B$8:$M$18,5,0)+VLOOKUP('Spend Plan Report Summary'!$B11,'Strategy 5 Quarterly Spend'!$B$8:$M$18,5,0)+VLOOKUP('Spend Plan Report Summary'!$B11,'Strategy 6 Quarterly Spend'!$B$8:$M$18,5,0)</f>
        <v>0</v>
      </c>
      <c r="K11" s="123">
        <f>VLOOKUP($B11,'Strategy 1 Quarterly Spend Plan'!$B$8:$M$18,6,0)+VLOOKUP($B11,'Strategy 2 Quarterly Spend'!$B$8:$M$18,6,0)+VLOOKUP('Spend Plan Report Summary'!$B11,'Strategy 3 Quarterly Spend'!$B$8:$M$18,6,0)+VLOOKUP('Spend Plan Report Summary'!$B11,'Strategy 4 Quarterly Spend'!$B$8:$M$18,6,0)+VLOOKUP('Spend Plan Report Summary'!$B11,'Strategy 5 Quarterly Spend'!$B$8:$M$18,6,0)+VLOOKUP('Spend Plan Report Summary'!$B11,'Strategy 6 Quarterly Spend'!$B$8:$M$18,6,0)</f>
        <v>0</v>
      </c>
      <c r="L11" s="133">
        <f>VLOOKUP($B11,'Strategy 1 Quarterly Spend Plan'!$B$8:$M$18,5,0)+VLOOKUP($B11,'Strategy 2 Quarterly Spend'!$B$8:$M$18,5,0)+VLOOKUP('Spend Plan Report Summary'!$B11,'Strategy 3 Quarterly Spend'!$B$8:$M$18,5,0)+VLOOKUP('Spend Plan Report Summary'!$B11,'Strategy 4 Quarterly Spend'!$B$8:$M$18,5,0)+VLOOKUP('Spend Plan Report Summary'!$B11,'Strategy 5 Quarterly Spend'!$B$8:$M$18,5,0)+VLOOKUP('Spend Plan Report Summary'!$B11,'Strategy 6 Quarterly Spend'!$B$8:$M$18,5,0)</f>
        <v>0</v>
      </c>
      <c r="M11" s="123">
        <f>VLOOKUP($B11,'Strategy 1 Quarterly Spend Plan'!$B$8:$M$18,6,0)+VLOOKUP($B11,'Strategy 2 Quarterly Spend'!$B$8:$M$18,6,0)+VLOOKUP('Spend Plan Report Summary'!$B11,'Strategy 3 Quarterly Spend'!$B$8:$M$18,6,0)+VLOOKUP('Spend Plan Report Summary'!$B11,'Strategy 4 Quarterly Spend'!$B$8:$M$18,6,0)+VLOOKUP('Spend Plan Report Summary'!$B11,'Strategy 5 Quarterly Spend'!$B$8:$M$18,6,0)+VLOOKUP('Spend Plan Report Summary'!$B11,'Strategy 6 Quarterly Spend'!$B$8:$M$18,6,0)</f>
        <v>0</v>
      </c>
      <c r="N11" s="116">
        <f>VLOOKUP($B11,'Strategy 1 Quarterly Spend Plan'!$B$8:$M$18,7,0)+VLOOKUP($B11,'Strategy 2 Quarterly Spend'!$B$8:$M$18,7,0)+VLOOKUP('Spend Plan Report Summary'!$B11,'Strategy 3 Quarterly Spend'!$B$8:$M$18,7,0)+VLOOKUP('Spend Plan Report Summary'!$B11,'Strategy 4 Quarterly Spend'!$B$8:$M$18,7,0)+VLOOKUP('Spend Plan Report Summary'!$B11,'Strategy 5 Quarterly Spend'!$B$8:$M$18,7,0)+VLOOKUP('Spend Plan Report Summary'!$B11,'Strategy 6 Quarterly Spend'!$B$8:$M$18,7,0)</f>
        <v>0</v>
      </c>
      <c r="O11" s="41">
        <f t="shared" si="0"/>
        <v>0</v>
      </c>
      <c r="P11" s="11" t="e">
        <f t="shared" si="1"/>
        <v>#DIV/0!</v>
      </c>
    </row>
    <row r="12" spans="1:16" ht="15.75" x14ac:dyDescent="0.25">
      <c r="B12" s="13" t="s">
        <v>4</v>
      </c>
      <c r="C12" s="96">
        <f>SUM('Spend Plan'!L23)</f>
        <v>0</v>
      </c>
      <c r="D12" s="42">
        <f>VLOOKUP($B12,'Strategy 1 Quarterly Spend Plan'!$B$8:$M$18,3,0)+VLOOKUP($B12,'Strategy 2 Quarterly Spend'!$B$8:$M$18,3,0)+VLOOKUP('Spend Plan Report Summary'!$B12,'Strategy 3 Quarterly Spend'!$B$8:$M$18,3,0)+VLOOKUP('Spend Plan Report Summary'!$B12,'Strategy 4 Quarterly Spend'!$B$8:$M$18,3,0)+VLOOKUP('Spend Plan Report Summary'!$B12,'Strategy 5 Quarterly Spend'!$B$8:$M$18,3,0)+VLOOKUP('Spend Plan Report Summary'!$B12,'Strategy 6 Quarterly Spend'!$B$8:$M$18,3,0)</f>
        <v>0</v>
      </c>
      <c r="E12" s="42">
        <f>VLOOKUP($B12,'Strategy 1 Quarterly Spend Plan'!$B$8:$M$18,4,0)+VLOOKUP($B12,'Strategy 2 Quarterly Spend'!$B$8:$M$18,4,0)+VLOOKUP('Spend Plan Report Summary'!$B12,'Strategy 3 Quarterly Spend'!$B$8:$M$18,4,0)+VLOOKUP('Spend Plan Report Summary'!$B12,'Strategy 4 Quarterly Spend'!$B$8:$M$18,4,0)+VLOOKUP('Spend Plan Report Summary'!$B12,'Strategy 5 Quarterly Spend'!$B$8:$M$18,4,0)+VLOOKUP('Spend Plan Report Summary'!$B12,'Strategy 6 Quarterly Spend'!$B$8:$M$18,4,0)</f>
        <v>0</v>
      </c>
      <c r="F12" s="42">
        <f>VLOOKUP($B12,'Strategy 1 Quarterly Spend Plan'!$B$8:$M$18,5,0)+VLOOKUP($B12,'Strategy 2 Quarterly Spend'!$B$8:$M$18,5,0)+VLOOKUP('Spend Plan Report Summary'!$B12,'Strategy 3 Quarterly Spend'!$B$8:$M$18,5,0)+VLOOKUP('Spend Plan Report Summary'!$B12,'Strategy 4 Quarterly Spend'!$B$8:$M$18,5,0)+VLOOKUP('Spend Plan Report Summary'!$B12,'Strategy 5 Quarterly Spend'!$B$8:$M$18,5,0)+VLOOKUP('Spend Plan Report Summary'!$B12,'Strategy 6 Quarterly Spend'!$B$8:$M$18,5,0)</f>
        <v>0</v>
      </c>
      <c r="G12" s="43">
        <f>VLOOKUP($B12,'Strategy 1 Quarterly Spend Plan'!$B$8:$M$18,6,0)+VLOOKUP($B12,'Strategy 2 Quarterly Spend'!$B$8:$M$18,6,0)+VLOOKUP('Spend Plan Report Summary'!$B12,'Strategy 3 Quarterly Spend'!$B$8:$M$18,6,0)+VLOOKUP('Spend Plan Report Summary'!$B12,'Strategy 4 Quarterly Spend'!$B$8:$M$18,6,0)+VLOOKUP('Spend Plan Report Summary'!$B12,'Strategy 5 Quarterly Spend'!$B$8:$M$18,6,0)+VLOOKUP('Spend Plan Report Summary'!$B12,'Strategy 6 Quarterly Spend'!$B$8:$M$18,6,0)</f>
        <v>0</v>
      </c>
      <c r="H12" s="133">
        <f>VLOOKUP($B12,'Strategy 1 Quarterly Spend Plan'!$B$8:$M$18,5,0)+VLOOKUP($B12,'Strategy 2 Quarterly Spend'!$B$8:$M$18,5,0)+VLOOKUP('Spend Plan Report Summary'!$B12,'Strategy 3 Quarterly Spend'!$B$8:$M$18,5,0)+VLOOKUP('Spend Plan Report Summary'!$B12,'Strategy 4 Quarterly Spend'!$B$8:$M$18,5,0)+VLOOKUP('Spend Plan Report Summary'!$B12,'Strategy 5 Quarterly Spend'!$B$8:$M$18,5,0)+VLOOKUP('Spend Plan Report Summary'!$B12,'Strategy 6 Quarterly Spend'!$B$8:$M$18,5,0)</f>
        <v>0</v>
      </c>
      <c r="I12" s="42">
        <f>VLOOKUP($B12,'Strategy 1 Quarterly Spend Plan'!$B$8:$M$18,6,0)+VLOOKUP($B12,'Strategy 2 Quarterly Spend'!$B$8:$M$18,6,0)+VLOOKUP('Spend Plan Report Summary'!$B12,'Strategy 3 Quarterly Spend'!$B$8:$M$18,6,0)+VLOOKUP('Spend Plan Report Summary'!$B12,'Strategy 4 Quarterly Spend'!$B$8:$M$18,6,0)+VLOOKUP('Spend Plan Report Summary'!$B12,'Strategy 5 Quarterly Spend'!$B$8:$M$18,6,0)+VLOOKUP('Spend Plan Report Summary'!$B12,'Strategy 6 Quarterly Spend'!$B$8:$M$18,6,0)</f>
        <v>0</v>
      </c>
      <c r="J12" s="42">
        <f>VLOOKUP($B12,'Strategy 1 Quarterly Spend Plan'!$B$8:$M$18,5,0)+VLOOKUP($B12,'Strategy 2 Quarterly Spend'!$B$8:$M$18,5,0)+VLOOKUP('Spend Plan Report Summary'!$B12,'Strategy 3 Quarterly Spend'!$B$8:$M$18,5,0)+VLOOKUP('Spend Plan Report Summary'!$B12,'Strategy 4 Quarterly Spend'!$B$8:$M$18,5,0)+VLOOKUP('Spend Plan Report Summary'!$B12,'Strategy 5 Quarterly Spend'!$B$8:$M$18,5,0)+VLOOKUP('Spend Plan Report Summary'!$B12,'Strategy 6 Quarterly Spend'!$B$8:$M$18,5,0)</f>
        <v>0</v>
      </c>
      <c r="K12" s="123">
        <f>VLOOKUP($B12,'Strategy 1 Quarterly Spend Plan'!$B$8:$M$18,6,0)+VLOOKUP($B12,'Strategy 2 Quarterly Spend'!$B$8:$M$18,6,0)+VLOOKUP('Spend Plan Report Summary'!$B12,'Strategy 3 Quarterly Spend'!$B$8:$M$18,6,0)+VLOOKUP('Spend Plan Report Summary'!$B12,'Strategy 4 Quarterly Spend'!$B$8:$M$18,6,0)+VLOOKUP('Spend Plan Report Summary'!$B12,'Strategy 5 Quarterly Spend'!$B$8:$M$18,6,0)+VLOOKUP('Spend Plan Report Summary'!$B12,'Strategy 6 Quarterly Spend'!$B$8:$M$18,6,0)</f>
        <v>0</v>
      </c>
      <c r="L12" s="133">
        <f>VLOOKUP($B12,'Strategy 1 Quarterly Spend Plan'!$B$8:$M$18,5,0)+VLOOKUP($B12,'Strategy 2 Quarterly Spend'!$B$8:$M$18,5,0)+VLOOKUP('Spend Plan Report Summary'!$B12,'Strategy 3 Quarterly Spend'!$B$8:$M$18,5,0)+VLOOKUP('Spend Plan Report Summary'!$B12,'Strategy 4 Quarterly Spend'!$B$8:$M$18,5,0)+VLOOKUP('Spend Plan Report Summary'!$B12,'Strategy 5 Quarterly Spend'!$B$8:$M$18,5,0)+VLOOKUP('Spend Plan Report Summary'!$B12,'Strategy 6 Quarterly Spend'!$B$8:$M$18,5,0)</f>
        <v>0</v>
      </c>
      <c r="M12" s="123">
        <f>VLOOKUP($B12,'Strategy 1 Quarterly Spend Plan'!$B$8:$M$18,6,0)+VLOOKUP($B12,'Strategy 2 Quarterly Spend'!$B$8:$M$18,6,0)+VLOOKUP('Spend Plan Report Summary'!$B12,'Strategy 3 Quarterly Spend'!$B$8:$M$18,6,0)+VLOOKUP('Spend Plan Report Summary'!$B12,'Strategy 4 Quarterly Spend'!$B$8:$M$18,6,0)+VLOOKUP('Spend Plan Report Summary'!$B12,'Strategy 5 Quarterly Spend'!$B$8:$M$18,6,0)+VLOOKUP('Spend Plan Report Summary'!$B12,'Strategy 6 Quarterly Spend'!$B$8:$M$18,6,0)</f>
        <v>0</v>
      </c>
      <c r="N12" s="116">
        <f>VLOOKUP($B12,'Strategy 1 Quarterly Spend Plan'!$B$8:$M$18,7,0)+VLOOKUP($B12,'Strategy 2 Quarterly Spend'!$B$8:$M$18,7,0)+VLOOKUP('Spend Plan Report Summary'!$B12,'Strategy 3 Quarterly Spend'!$B$8:$M$18,7,0)+VLOOKUP('Spend Plan Report Summary'!$B12,'Strategy 4 Quarterly Spend'!$B$8:$M$18,7,0)+VLOOKUP('Spend Plan Report Summary'!$B12,'Strategy 5 Quarterly Spend'!$B$8:$M$18,7,0)+VLOOKUP('Spend Plan Report Summary'!$B12,'Strategy 6 Quarterly Spend'!$B$8:$M$18,7,0)</f>
        <v>0</v>
      </c>
      <c r="O12" s="44">
        <f t="shared" si="0"/>
        <v>0</v>
      </c>
      <c r="P12" s="11" t="e">
        <f t="shared" si="1"/>
        <v>#DIV/0!</v>
      </c>
    </row>
    <row r="13" spans="1:16" ht="15.75" x14ac:dyDescent="0.25">
      <c r="B13" s="13" t="s">
        <v>2</v>
      </c>
      <c r="C13" s="96">
        <f>SUM('Spend Plan'!L27)</f>
        <v>0</v>
      </c>
      <c r="D13" s="42">
        <f>VLOOKUP($B13,'Strategy 1 Quarterly Spend Plan'!$B$8:$M$18,3,0)+VLOOKUP($B13,'Strategy 2 Quarterly Spend'!$B$8:$M$18,3,0)+VLOOKUP('Spend Plan Report Summary'!$B13,'Strategy 3 Quarterly Spend'!$B$8:$M$18,3,0)+VLOOKUP('Spend Plan Report Summary'!$B13,'Strategy 4 Quarterly Spend'!$B$8:$M$18,3,0)+VLOOKUP('Spend Plan Report Summary'!$B13,'Strategy 5 Quarterly Spend'!$B$8:$M$18,3,0)+VLOOKUP('Spend Plan Report Summary'!$B13,'Strategy 6 Quarterly Spend'!$B$8:$M$18,3,0)</f>
        <v>0</v>
      </c>
      <c r="E13" s="42">
        <f>VLOOKUP($B13,'Strategy 1 Quarterly Spend Plan'!$B$8:$M$18,4,0)+VLOOKUP($B13,'Strategy 2 Quarterly Spend'!$B$8:$M$18,4,0)+VLOOKUP('Spend Plan Report Summary'!$B13,'Strategy 3 Quarterly Spend'!$B$8:$M$18,4,0)+VLOOKUP('Spend Plan Report Summary'!$B13,'Strategy 4 Quarterly Spend'!$B$8:$M$18,4,0)+VLOOKUP('Spend Plan Report Summary'!$B13,'Strategy 5 Quarterly Spend'!$B$8:$M$18,4,0)+VLOOKUP('Spend Plan Report Summary'!$B13,'Strategy 6 Quarterly Spend'!$B$8:$M$18,4,0)</f>
        <v>0</v>
      </c>
      <c r="F13" s="42">
        <f>VLOOKUP($B13,'Strategy 1 Quarterly Spend Plan'!$B$8:$M$18,5,0)+VLOOKUP($B13,'Strategy 2 Quarterly Spend'!$B$8:$M$18,5,0)+VLOOKUP('Spend Plan Report Summary'!$B13,'Strategy 3 Quarterly Spend'!$B$8:$M$18,5,0)+VLOOKUP('Spend Plan Report Summary'!$B13,'Strategy 4 Quarterly Spend'!$B$8:$M$18,5,0)+VLOOKUP('Spend Plan Report Summary'!$B13,'Strategy 5 Quarterly Spend'!$B$8:$M$18,5,0)+VLOOKUP('Spend Plan Report Summary'!$B13,'Strategy 6 Quarterly Spend'!$B$8:$M$18,5,0)</f>
        <v>0</v>
      </c>
      <c r="G13" s="43">
        <f>VLOOKUP($B13,'Strategy 1 Quarterly Spend Plan'!$B$8:$M$18,6,0)+VLOOKUP($B13,'Strategy 2 Quarterly Spend'!$B$8:$M$18,6,0)+VLOOKUP('Spend Plan Report Summary'!$B13,'Strategy 3 Quarterly Spend'!$B$8:$M$18,6,0)+VLOOKUP('Spend Plan Report Summary'!$B13,'Strategy 4 Quarterly Spend'!$B$8:$M$18,6,0)+VLOOKUP('Spend Plan Report Summary'!$B13,'Strategy 5 Quarterly Spend'!$B$8:$M$18,6,0)+VLOOKUP('Spend Plan Report Summary'!$B13,'Strategy 6 Quarterly Spend'!$B$8:$M$18,6,0)</f>
        <v>0</v>
      </c>
      <c r="H13" s="133">
        <f>VLOOKUP($B13,'Strategy 1 Quarterly Spend Plan'!$B$8:$M$18,5,0)+VLOOKUP($B13,'Strategy 2 Quarterly Spend'!$B$8:$M$18,5,0)+VLOOKUP('Spend Plan Report Summary'!$B13,'Strategy 3 Quarterly Spend'!$B$8:$M$18,5,0)+VLOOKUP('Spend Plan Report Summary'!$B13,'Strategy 4 Quarterly Spend'!$B$8:$M$18,5,0)+VLOOKUP('Spend Plan Report Summary'!$B13,'Strategy 5 Quarterly Spend'!$B$8:$M$18,5,0)+VLOOKUP('Spend Plan Report Summary'!$B13,'Strategy 6 Quarterly Spend'!$B$8:$M$18,5,0)</f>
        <v>0</v>
      </c>
      <c r="I13" s="42">
        <f>VLOOKUP($B13,'Strategy 1 Quarterly Spend Plan'!$B$8:$M$18,6,0)+VLOOKUP($B13,'Strategy 2 Quarterly Spend'!$B$8:$M$18,6,0)+VLOOKUP('Spend Plan Report Summary'!$B13,'Strategy 3 Quarterly Spend'!$B$8:$M$18,6,0)+VLOOKUP('Spend Plan Report Summary'!$B13,'Strategy 4 Quarterly Spend'!$B$8:$M$18,6,0)+VLOOKUP('Spend Plan Report Summary'!$B13,'Strategy 5 Quarterly Spend'!$B$8:$M$18,6,0)+VLOOKUP('Spend Plan Report Summary'!$B13,'Strategy 6 Quarterly Spend'!$B$8:$M$18,6,0)</f>
        <v>0</v>
      </c>
      <c r="J13" s="42">
        <f>VLOOKUP($B13,'Strategy 1 Quarterly Spend Plan'!$B$8:$M$18,5,0)+VLOOKUP($B13,'Strategy 2 Quarterly Spend'!$B$8:$M$18,5,0)+VLOOKUP('Spend Plan Report Summary'!$B13,'Strategy 3 Quarterly Spend'!$B$8:$M$18,5,0)+VLOOKUP('Spend Plan Report Summary'!$B13,'Strategy 4 Quarterly Spend'!$B$8:$M$18,5,0)+VLOOKUP('Spend Plan Report Summary'!$B13,'Strategy 5 Quarterly Spend'!$B$8:$M$18,5,0)+VLOOKUP('Spend Plan Report Summary'!$B13,'Strategy 6 Quarterly Spend'!$B$8:$M$18,5,0)</f>
        <v>0</v>
      </c>
      <c r="K13" s="123">
        <f>VLOOKUP($B13,'Strategy 1 Quarterly Spend Plan'!$B$8:$M$18,6,0)+VLOOKUP($B13,'Strategy 2 Quarterly Spend'!$B$8:$M$18,6,0)+VLOOKUP('Spend Plan Report Summary'!$B13,'Strategy 3 Quarterly Spend'!$B$8:$M$18,6,0)+VLOOKUP('Spend Plan Report Summary'!$B13,'Strategy 4 Quarterly Spend'!$B$8:$M$18,6,0)+VLOOKUP('Spend Plan Report Summary'!$B13,'Strategy 5 Quarterly Spend'!$B$8:$M$18,6,0)+VLOOKUP('Spend Plan Report Summary'!$B13,'Strategy 6 Quarterly Spend'!$B$8:$M$18,6,0)</f>
        <v>0</v>
      </c>
      <c r="L13" s="133">
        <f>VLOOKUP($B13,'Strategy 1 Quarterly Spend Plan'!$B$8:$M$18,5,0)+VLOOKUP($B13,'Strategy 2 Quarterly Spend'!$B$8:$M$18,5,0)+VLOOKUP('Spend Plan Report Summary'!$B13,'Strategy 3 Quarterly Spend'!$B$8:$M$18,5,0)+VLOOKUP('Spend Plan Report Summary'!$B13,'Strategy 4 Quarterly Spend'!$B$8:$M$18,5,0)+VLOOKUP('Spend Plan Report Summary'!$B13,'Strategy 5 Quarterly Spend'!$B$8:$M$18,5,0)+VLOOKUP('Spend Plan Report Summary'!$B13,'Strategy 6 Quarterly Spend'!$B$8:$M$18,5,0)</f>
        <v>0</v>
      </c>
      <c r="M13" s="123">
        <f>VLOOKUP($B13,'Strategy 1 Quarterly Spend Plan'!$B$8:$M$18,6,0)+VLOOKUP($B13,'Strategy 2 Quarterly Spend'!$B$8:$M$18,6,0)+VLOOKUP('Spend Plan Report Summary'!$B13,'Strategy 3 Quarterly Spend'!$B$8:$M$18,6,0)+VLOOKUP('Spend Plan Report Summary'!$B13,'Strategy 4 Quarterly Spend'!$B$8:$M$18,6,0)+VLOOKUP('Spend Plan Report Summary'!$B13,'Strategy 5 Quarterly Spend'!$B$8:$M$18,6,0)+VLOOKUP('Spend Plan Report Summary'!$B13,'Strategy 6 Quarterly Spend'!$B$8:$M$18,6,0)</f>
        <v>0</v>
      </c>
      <c r="N13" s="116">
        <f>VLOOKUP($B13,'Strategy 1 Quarterly Spend Plan'!$B$8:$M$18,7,0)+VLOOKUP($B13,'Strategy 2 Quarterly Spend'!$B$8:$M$18,7,0)+VLOOKUP('Spend Plan Report Summary'!$B13,'Strategy 3 Quarterly Spend'!$B$8:$M$18,7,0)+VLOOKUP('Spend Plan Report Summary'!$B13,'Strategy 4 Quarterly Spend'!$B$8:$M$18,7,0)+VLOOKUP('Spend Plan Report Summary'!$B13,'Strategy 5 Quarterly Spend'!$B$8:$M$18,7,0)+VLOOKUP('Spend Plan Report Summary'!$B13,'Strategy 6 Quarterly Spend'!$B$8:$M$18,7,0)</f>
        <v>0</v>
      </c>
      <c r="O13" s="44">
        <f t="shared" si="0"/>
        <v>0</v>
      </c>
      <c r="P13" s="11" t="e">
        <f t="shared" si="1"/>
        <v>#DIV/0!</v>
      </c>
    </row>
    <row r="14" spans="1:16" ht="15.75" x14ac:dyDescent="0.25">
      <c r="B14" s="13" t="s">
        <v>8</v>
      </c>
      <c r="C14" s="96">
        <f>SUM('Spend Plan'!L42)</f>
        <v>0</v>
      </c>
      <c r="D14" s="42">
        <f>VLOOKUP($B14,'Strategy 1 Quarterly Spend Plan'!$B$8:$M$18,3,0)+VLOOKUP($B14,'Strategy 2 Quarterly Spend'!$B$8:$M$18,3,0)+VLOOKUP('Spend Plan Report Summary'!$B14,'Strategy 3 Quarterly Spend'!$B$8:$M$18,3,0)+VLOOKUP('Spend Plan Report Summary'!$B14,'Strategy 4 Quarterly Spend'!$B$8:$M$18,3,0)+VLOOKUP('Spend Plan Report Summary'!$B14,'Strategy 5 Quarterly Spend'!$B$8:$M$18,3,0)+VLOOKUP('Spend Plan Report Summary'!$B14,'Strategy 6 Quarterly Spend'!$B$8:$M$18,3,0)</f>
        <v>0</v>
      </c>
      <c r="E14" s="42">
        <f>VLOOKUP($B14,'Strategy 1 Quarterly Spend Plan'!$B$8:$M$18,4,0)+VLOOKUP($B14,'Strategy 2 Quarterly Spend'!$B$8:$M$18,4,0)+VLOOKUP('Spend Plan Report Summary'!$B14,'Strategy 3 Quarterly Spend'!$B$8:$M$18,4,0)+VLOOKUP('Spend Plan Report Summary'!$B14,'Strategy 4 Quarterly Spend'!$B$8:$M$18,4,0)+VLOOKUP('Spend Plan Report Summary'!$B14,'Strategy 5 Quarterly Spend'!$B$8:$M$18,4,0)+VLOOKUP('Spend Plan Report Summary'!$B14,'Strategy 6 Quarterly Spend'!$B$8:$M$18,4,0)</f>
        <v>0</v>
      </c>
      <c r="F14" s="42">
        <f>VLOOKUP($B14,'Strategy 1 Quarterly Spend Plan'!$B$8:$M$18,5,0)+VLOOKUP($B14,'Strategy 2 Quarterly Spend'!$B$8:$M$18,5,0)+VLOOKUP('Spend Plan Report Summary'!$B14,'Strategy 3 Quarterly Spend'!$B$8:$M$18,5,0)+VLOOKUP('Spend Plan Report Summary'!$B14,'Strategy 4 Quarterly Spend'!$B$8:$M$18,5,0)+VLOOKUP('Spend Plan Report Summary'!$B14,'Strategy 5 Quarterly Spend'!$B$8:$M$18,5,0)+VLOOKUP('Spend Plan Report Summary'!$B14,'Strategy 6 Quarterly Spend'!$B$8:$M$18,5,0)</f>
        <v>0</v>
      </c>
      <c r="G14" s="43">
        <f>VLOOKUP($B14,'Strategy 1 Quarterly Spend Plan'!$B$8:$M$18,6,0)+VLOOKUP($B14,'Strategy 2 Quarterly Spend'!$B$8:$M$18,6,0)+VLOOKUP('Spend Plan Report Summary'!$B14,'Strategy 3 Quarterly Spend'!$B$8:$M$18,6,0)+VLOOKUP('Spend Plan Report Summary'!$B14,'Strategy 4 Quarterly Spend'!$B$8:$M$18,6,0)+VLOOKUP('Spend Plan Report Summary'!$B14,'Strategy 5 Quarterly Spend'!$B$8:$M$18,6,0)+VLOOKUP('Spend Plan Report Summary'!$B14,'Strategy 6 Quarterly Spend'!$B$8:$M$18,6,0)</f>
        <v>0</v>
      </c>
      <c r="H14" s="133">
        <f>VLOOKUP($B14,'Strategy 1 Quarterly Spend Plan'!$B$8:$M$18,5,0)+VLOOKUP($B14,'Strategy 2 Quarterly Spend'!$B$8:$M$18,5,0)+VLOOKUP('Spend Plan Report Summary'!$B14,'Strategy 3 Quarterly Spend'!$B$8:$M$18,5,0)+VLOOKUP('Spend Plan Report Summary'!$B14,'Strategy 4 Quarterly Spend'!$B$8:$M$18,5,0)+VLOOKUP('Spend Plan Report Summary'!$B14,'Strategy 5 Quarterly Spend'!$B$8:$M$18,5,0)+VLOOKUP('Spend Plan Report Summary'!$B14,'Strategy 6 Quarterly Spend'!$B$8:$M$18,5,0)</f>
        <v>0</v>
      </c>
      <c r="I14" s="42">
        <f>VLOOKUP($B14,'Strategy 1 Quarterly Spend Plan'!$B$8:$M$18,6,0)+VLOOKUP($B14,'Strategy 2 Quarterly Spend'!$B$8:$M$18,6,0)+VLOOKUP('Spend Plan Report Summary'!$B14,'Strategy 3 Quarterly Spend'!$B$8:$M$18,6,0)+VLOOKUP('Spend Plan Report Summary'!$B14,'Strategy 4 Quarterly Spend'!$B$8:$M$18,6,0)+VLOOKUP('Spend Plan Report Summary'!$B14,'Strategy 5 Quarterly Spend'!$B$8:$M$18,6,0)+VLOOKUP('Spend Plan Report Summary'!$B14,'Strategy 6 Quarterly Spend'!$B$8:$M$18,6,0)</f>
        <v>0</v>
      </c>
      <c r="J14" s="42">
        <f>VLOOKUP($B14,'Strategy 1 Quarterly Spend Plan'!$B$8:$M$18,5,0)+VLOOKUP($B14,'Strategy 2 Quarterly Spend'!$B$8:$M$18,5,0)+VLOOKUP('Spend Plan Report Summary'!$B14,'Strategy 3 Quarterly Spend'!$B$8:$M$18,5,0)+VLOOKUP('Spend Plan Report Summary'!$B14,'Strategy 4 Quarterly Spend'!$B$8:$M$18,5,0)+VLOOKUP('Spend Plan Report Summary'!$B14,'Strategy 5 Quarterly Spend'!$B$8:$M$18,5,0)+VLOOKUP('Spend Plan Report Summary'!$B14,'Strategy 6 Quarterly Spend'!$B$8:$M$18,5,0)</f>
        <v>0</v>
      </c>
      <c r="K14" s="123">
        <f>VLOOKUP($B14,'Strategy 1 Quarterly Spend Plan'!$B$8:$M$18,6,0)+VLOOKUP($B14,'Strategy 2 Quarterly Spend'!$B$8:$M$18,6,0)+VLOOKUP('Spend Plan Report Summary'!$B14,'Strategy 3 Quarterly Spend'!$B$8:$M$18,6,0)+VLOOKUP('Spend Plan Report Summary'!$B14,'Strategy 4 Quarterly Spend'!$B$8:$M$18,6,0)+VLOOKUP('Spend Plan Report Summary'!$B14,'Strategy 5 Quarterly Spend'!$B$8:$M$18,6,0)+VLOOKUP('Spend Plan Report Summary'!$B14,'Strategy 6 Quarterly Spend'!$B$8:$M$18,6,0)</f>
        <v>0</v>
      </c>
      <c r="L14" s="133">
        <f>VLOOKUP($B14,'Strategy 1 Quarterly Spend Plan'!$B$8:$M$18,5,0)+VLOOKUP($B14,'Strategy 2 Quarterly Spend'!$B$8:$M$18,5,0)+VLOOKUP('Spend Plan Report Summary'!$B14,'Strategy 3 Quarterly Spend'!$B$8:$M$18,5,0)+VLOOKUP('Spend Plan Report Summary'!$B14,'Strategy 4 Quarterly Spend'!$B$8:$M$18,5,0)+VLOOKUP('Spend Plan Report Summary'!$B14,'Strategy 5 Quarterly Spend'!$B$8:$M$18,5,0)+VLOOKUP('Spend Plan Report Summary'!$B14,'Strategy 6 Quarterly Spend'!$B$8:$M$18,5,0)</f>
        <v>0</v>
      </c>
      <c r="M14" s="123">
        <f>VLOOKUP($B14,'Strategy 1 Quarterly Spend Plan'!$B$8:$M$18,6,0)+VLOOKUP($B14,'Strategy 2 Quarterly Spend'!$B$8:$M$18,6,0)+VLOOKUP('Spend Plan Report Summary'!$B14,'Strategy 3 Quarterly Spend'!$B$8:$M$18,6,0)+VLOOKUP('Spend Plan Report Summary'!$B14,'Strategy 4 Quarterly Spend'!$B$8:$M$18,6,0)+VLOOKUP('Spend Plan Report Summary'!$B14,'Strategy 5 Quarterly Spend'!$B$8:$M$18,6,0)+VLOOKUP('Spend Plan Report Summary'!$B14,'Strategy 6 Quarterly Spend'!$B$8:$M$18,6,0)</f>
        <v>0</v>
      </c>
      <c r="N14" s="116">
        <f>VLOOKUP($B14,'Strategy 1 Quarterly Spend Plan'!$B$8:$M$18,7,0)+VLOOKUP($B14,'Strategy 2 Quarterly Spend'!$B$8:$M$18,7,0)+VLOOKUP('Spend Plan Report Summary'!$B14,'Strategy 3 Quarterly Spend'!$B$8:$M$18,7,0)+VLOOKUP('Spend Plan Report Summary'!$B14,'Strategy 4 Quarterly Spend'!$B$8:$M$18,7,0)+VLOOKUP('Spend Plan Report Summary'!$B14,'Strategy 5 Quarterly Spend'!$B$8:$M$18,7,0)+VLOOKUP('Spend Plan Report Summary'!$B14,'Strategy 6 Quarterly Spend'!$B$8:$M$18,7,0)</f>
        <v>0</v>
      </c>
      <c r="O14" s="44">
        <f t="shared" si="0"/>
        <v>0</v>
      </c>
      <c r="P14" s="11" t="e">
        <f t="shared" si="1"/>
        <v>#DIV/0!</v>
      </c>
    </row>
    <row r="15" spans="1:16" ht="15.75" x14ac:dyDescent="0.25">
      <c r="B15" s="13" t="s">
        <v>9</v>
      </c>
      <c r="C15" s="96">
        <f>SUM('Spend Plan'!L30)</f>
        <v>0</v>
      </c>
      <c r="D15" s="42">
        <f>VLOOKUP($B15,'Strategy 1 Quarterly Spend Plan'!$B$8:$M$18,3,0)+VLOOKUP($B15,'Strategy 2 Quarterly Spend'!$B$8:$M$18,3,0)+VLOOKUP('Spend Plan Report Summary'!$B15,'Strategy 3 Quarterly Spend'!$B$8:$M$18,3,0)+VLOOKUP('Spend Plan Report Summary'!$B15,'Strategy 4 Quarterly Spend'!$B$8:$M$18,3,0)+VLOOKUP('Spend Plan Report Summary'!$B15,'Strategy 5 Quarterly Spend'!$B$8:$M$18,3,0)+VLOOKUP('Spend Plan Report Summary'!$B15,'Strategy 6 Quarterly Spend'!$B$8:$M$18,3,0)</f>
        <v>0</v>
      </c>
      <c r="E15" s="42">
        <f>VLOOKUP($B15,'Strategy 1 Quarterly Spend Plan'!$B$8:$M$18,4,0)+VLOOKUP($B15,'Strategy 2 Quarterly Spend'!$B$8:$M$18,4,0)+VLOOKUP('Spend Plan Report Summary'!$B15,'Strategy 3 Quarterly Spend'!$B$8:$M$18,4,0)+VLOOKUP('Spend Plan Report Summary'!$B15,'Strategy 4 Quarterly Spend'!$B$8:$M$18,4,0)+VLOOKUP('Spend Plan Report Summary'!$B15,'Strategy 5 Quarterly Spend'!$B$8:$M$18,4,0)+VLOOKUP('Spend Plan Report Summary'!$B15,'Strategy 6 Quarterly Spend'!$B$8:$M$18,4,0)</f>
        <v>0</v>
      </c>
      <c r="F15" s="42">
        <f>VLOOKUP($B15,'Strategy 1 Quarterly Spend Plan'!$B$8:$M$18,5,0)+VLOOKUP($B15,'Strategy 2 Quarterly Spend'!$B$8:$M$18,5,0)+VLOOKUP('Spend Plan Report Summary'!$B15,'Strategy 3 Quarterly Spend'!$B$8:$M$18,5,0)+VLOOKUP('Spend Plan Report Summary'!$B15,'Strategy 4 Quarterly Spend'!$B$8:$M$18,5,0)+VLOOKUP('Spend Plan Report Summary'!$B15,'Strategy 5 Quarterly Spend'!$B$8:$M$18,5,0)+VLOOKUP('Spend Plan Report Summary'!$B15,'Strategy 6 Quarterly Spend'!$B$8:$M$18,5,0)</f>
        <v>0</v>
      </c>
      <c r="G15" s="43">
        <f>VLOOKUP($B15,'Strategy 1 Quarterly Spend Plan'!$B$8:$M$18,6,0)+VLOOKUP($B15,'Strategy 2 Quarterly Spend'!$B$8:$M$18,6,0)+VLOOKUP('Spend Plan Report Summary'!$B15,'Strategy 3 Quarterly Spend'!$B$8:$M$18,6,0)+VLOOKUP('Spend Plan Report Summary'!$B15,'Strategy 4 Quarterly Spend'!$B$8:$M$18,6,0)+VLOOKUP('Spend Plan Report Summary'!$B15,'Strategy 5 Quarterly Spend'!$B$8:$M$18,6,0)+VLOOKUP('Spend Plan Report Summary'!$B15,'Strategy 6 Quarterly Spend'!$B$8:$M$18,6,0)</f>
        <v>0</v>
      </c>
      <c r="H15" s="133">
        <f>VLOOKUP($B15,'Strategy 1 Quarterly Spend Plan'!$B$8:$M$18,5,0)+VLOOKUP($B15,'Strategy 2 Quarterly Spend'!$B$8:$M$18,5,0)+VLOOKUP('Spend Plan Report Summary'!$B15,'Strategy 3 Quarterly Spend'!$B$8:$M$18,5,0)+VLOOKUP('Spend Plan Report Summary'!$B15,'Strategy 4 Quarterly Spend'!$B$8:$M$18,5,0)+VLOOKUP('Spend Plan Report Summary'!$B15,'Strategy 5 Quarterly Spend'!$B$8:$M$18,5,0)+VLOOKUP('Spend Plan Report Summary'!$B15,'Strategy 6 Quarterly Spend'!$B$8:$M$18,5,0)</f>
        <v>0</v>
      </c>
      <c r="I15" s="42">
        <f>VLOOKUP($B15,'Strategy 1 Quarterly Spend Plan'!$B$8:$M$18,6,0)+VLOOKUP($B15,'Strategy 2 Quarterly Spend'!$B$8:$M$18,6,0)+VLOOKUP('Spend Plan Report Summary'!$B15,'Strategy 3 Quarterly Spend'!$B$8:$M$18,6,0)+VLOOKUP('Spend Plan Report Summary'!$B15,'Strategy 4 Quarterly Spend'!$B$8:$M$18,6,0)+VLOOKUP('Spend Plan Report Summary'!$B15,'Strategy 5 Quarterly Spend'!$B$8:$M$18,6,0)+VLOOKUP('Spend Plan Report Summary'!$B15,'Strategy 6 Quarterly Spend'!$B$8:$M$18,6,0)</f>
        <v>0</v>
      </c>
      <c r="J15" s="42">
        <f>VLOOKUP($B15,'Strategy 1 Quarterly Spend Plan'!$B$8:$M$18,5,0)+VLOOKUP($B15,'Strategy 2 Quarterly Spend'!$B$8:$M$18,5,0)+VLOOKUP('Spend Plan Report Summary'!$B15,'Strategy 3 Quarterly Spend'!$B$8:$M$18,5,0)+VLOOKUP('Spend Plan Report Summary'!$B15,'Strategy 4 Quarterly Spend'!$B$8:$M$18,5,0)+VLOOKUP('Spend Plan Report Summary'!$B15,'Strategy 5 Quarterly Spend'!$B$8:$M$18,5,0)+VLOOKUP('Spend Plan Report Summary'!$B15,'Strategy 6 Quarterly Spend'!$B$8:$M$18,5,0)</f>
        <v>0</v>
      </c>
      <c r="K15" s="123">
        <f>VLOOKUP($B15,'Strategy 1 Quarterly Spend Plan'!$B$8:$M$18,6,0)+VLOOKUP($B15,'Strategy 2 Quarterly Spend'!$B$8:$M$18,6,0)+VLOOKUP('Spend Plan Report Summary'!$B15,'Strategy 3 Quarterly Spend'!$B$8:$M$18,6,0)+VLOOKUP('Spend Plan Report Summary'!$B15,'Strategy 4 Quarterly Spend'!$B$8:$M$18,6,0)+VLOOKUP('Spend Plan Report Summary'!$B15,'Strategy 5 Quarterly Spend'!$B$8:$M$18,6,0)+VLOOKUP('Spend Plan Report Summary'!$B15,'Strategy 6 Quarterly Spend'!$B$8:$M$18,6,0)</f>
        <v>0</v>
      </c>
      <c r="L15" s="133">
        <f>VLOOKUP($B15,'Strategy 1 Quarterly Spend Plan'!$B$8:$M$18,5,0)+VLOOKUP($B15,'Strategy 2 Quarterly Spend'!$B$8:$M$18,5,0)+VLOOKUP('Spend Plan Report Summary'!$B15,'Strategy 3 Quarterly Spend'!$B$8:$M$18,5,0)+VLOOKUP('Spend Plan Report Summary'!$B15,'Strategy 4 Quarterly Spend'!$B$8:$M$18,5,0)+VLOOKUP('Spend Plan Report Summary'!$B15,'Strategy 5 Quarterly Spend'!$B$8:$M$18,5,0)+VLOOKUP('Spend Plan Report Summary'!$B15,'Strategy 6 Quarterly Spend'!$B$8:$M$18,5,0)</f>
        <v>0</v>
      </c>
      <c r="M15" s="123">
        <f>VLOOKUP($B15,'Strategy 1 Quarterly Spend Plan'!$B$8:$M$18,6,0)+VLOOKUP($B15,'Strategy 2 Quarterly Spend'!$B$8:$M$18,6,0)+VLOOKUP('Spend Plan Report Summary'!$B15,'Strategy 3 Quarterly Spend'!$B$8:$M$18,6,0)+VLOOKUP('Spend Plan Report Summary'!$B15,'Strategy 4 Quarterly Spend'!$B$8:$M$18,6,0)+VLOOKUP('Spend Plan Report Summary'!$B15,'Strategy 5 Quarterly Spend'!$B$8:$M$18,6,0)+VLOOKUP('Spend Plan Report Summary'!$B15,'Strategy 6 Quarterly Spend'!$B$8:$M$18,6,0)</f>
        <v>0</v>
      </c>
      <c r="N15" s="116">
        <f>VLOOKUP($B15,'Strategy 1 Quarterly Spend Plan'!$B$8:$M$18,7,0)+VLOOKUP($B15,'Strategy 2 Quarterly Spend'!$B$8:$M$18,7,0)+VLOOKUP('Spend Plan Report Summary'!$B15,'Strategy 3 Quarterly Spend'!$B$8:$M$18,7,0)+VLOOKUP('Spend Plan Report Summary'!$B15,'Strategy 4 Quarterly Spend'!$B$8:$M$18,7,0)+VLOOKUP('Spend Plan Report Summary'!$B15,'Strategy 5 Quarterly Spend'!$B$8:$M$18,7,0)+VLOOKUP('Spend Plan Report Summary'!$B15,'Strategy 6 Quarterly Spend'!$B$8:$M$18,7,0)</f>
        <v>0</v>
      </c>
      <c r="O15" s="44">
        <f t="shared" si="0"/>
        <v>0</v>
      </c>
      <c r="P15" s="11" t="e">
        <f t="shared" si="1"/>
        <v>#DIV/0!</v>
      </c>
    </row>
    <row r="16" spans="1:16" ht="15.75" x14ac:dyDescent="0.25">
      <c r="B16" s="14"/>
      <c r="C16" s="97"/>
      <c r="D16" s="46"/>
      <c r="E16" s="46"/>
      <c r="F16" s="46"/>
      <c r="G16" s="46"/>
      <c r="H16" s="124"/>
      <c r="I16" s="125"/>
      <c r="J16" s="125"/>
      <c r="K16" s="126"/>
      <c r="L16" s="124"/>
      <c r="M16" s="126"/>
      <c r="N16" s="46"/>
      <c r="O16" s="47"/>
      <c r="P16" s="9"/>
    </row>
    <row r="17" spans="2:16" ht="15.75" x14ac:dyDescent="0.25">
      <c r="B17" s="7" t="s">
        <v>10</v>
      </c>
      <c r="C17" s="98">
        <f t="shared" ref="C17" si="2">SUM(C8:C16)</f>
        <v>0</v>
      </c>
      <c r="D17" s="48">
        <f t="shared" ref="D17:N17" si="3">SUM(D8:D15)</f>
        <v>0</v>
      </c>
      <c r="E17" s="49">
        <f t="shared" si="3"/>
        <v>0</v>
      </c>
      <c r="F17" s="49">
        <f t="shared" si="3"/>
        <v>0</v>
      </c>
      <c r="G17" s="49">
        <f t="shared" si="3"/>
        <v>0</v>
      </c>
      <c r="H17" s="127">
        <f t="shared" si="3"/>
        <v>0</v>
      </c>
      <c r="I17" s="49">
        <f t="shared" si="3"/>
        <v>0</v>
      </c>
      <c r="J17" s="49">
        <f t="shared" si="3"/>
        <v>0</v>
      </c>
      <c r="K17" s="128">
        <f t="shared" si="3"/>
        <v>0</v>
      </c>
      <c r="L17" s="127">
        <f t="shared" si="3"/>
        <v>0</v>
      </c>
      <c r="M17" s="128">
        <f t="shared" si="3"/>
        <v>0</v>
      </c>
      <c r="N17" s="113">
        <f t="shared" si="3"/>
        <v>0</v>
      </c>
      <c r="O17" s="50"/>
      <c r="P17" s="9"/>
    </row>
    <row r="18" spans="2:16" ht="16.5" thickBot="1" x14ac:dyDescent="0.3">
      <c r="B18" s="15" t="s">
        <v>11</v>
      </c>
      <c r="C18" s="99">
        <f>SUM('Spend Plan'!L45)</f>
        <v>0</v>
      </c>
      <c r="D18" s="51">
        <f>VLOOKUP($B18,'Strategy 1 Quarterly Spend Plan'!$B$8:$M$18,3,0)+VLOOKUP($B18,'Strategy 2 Quarterly Spend'!$B$8:$M$18,3,0)+VLOOKUP('Spend Plan Report Summary'!$B18,'Strategy 3 Quarterly Spend'!$B$8:$M$18,3,0)+VLOOKUP('Spend Plan Report Summary'!$B18,'Strategy 4 Quarterly Spend'!$B$8:$M$18,3,0)+VLOOKUP('Spend Plan Report Summary'!$B18,'Strategy 5 Quarterly Spend'!$B$8:$M$18,3,0)+VLOOKUP('Spend Plan Report Summary'!$B18,'Strategy 6 Quarterly Spend'!$B$8:$M$18,3,0)</f>
        <v>0</v>
      </c>
      <c r="E18" s="51">
        <f>VLOOKUP($B18,'Strategy 1 Quarterly Spend Plan'!$B$8:$M$18,4,0)+VLOOKUP($B18,'Strategy 2 Quarterly Spend'!$B$8:$M$18,4,0)+VLOOKUP('Spend Plan Report Summary'!$B18,'Strategy 3 Quarterly Spend'!$B$8:$M$18,4,0)+VLOOKUP('Spend Plan Report Summary'!$B18,'Strategy 4 Quarterly Spend'!$B$8:$M$18,4,0)+VLOOKUP('Spend Plan Report Summary'!$B18,'Strategy 5 Quarterly Spend'!$B$8:$M$18,4,0)+VLOOKUP('Spend Plan Report Summary'!$B18,'Strategy 6 Quarterly Spend'!$B$8:$M$18,4,0)</f>
        <v>0</v>
      </c>
      <c r="F18" s="51">
        <f>VLOOKUP($B18,'Strategy 1 Quarterly Spend Plan'!$B$8:$M$18,5,0)+VLOOKUP($B18,'Strategy 2 Quarterly Spend'!$B$8:$M$18,5,0)+VLOOKUP('Spend Plan Report Summary'!$B18,'Strategy 3 Quarterly Spend'!$B$8:$M$18,5,0)+VLOOKUP('Spend Plan Report Summary'!$B18,'Strategy 4 Quarterly Spend'!$B$8:$M$18,5,0)+VLOOKUP('Spend Plan Report Summary'!$B18,'Strategy 5 Quarterly Spend'!$B$8:$M$18,5,0)+VLOOKUP('Spend Plan Report Summary'!$B18,'Strategy 6 Quarterly Spend'!$B$8:$M$18,5,0)</f>
        <v>0</v>
      </c>
      <c r="G18" s="52">
        <f>VLOOKUP($B18,'Strategy 1 Quarterly Spend Plan'!$B$8:$M$18,6,0)+VLOOKUP($B18,'Strategy 2 Quarterly Spend'!$B$8:$M$18,6,0)+VLOOKUP('Spend Plan Report Summary'!$B18,'Strategy 3 Quarterly Spend'!$B$8:$M$18,6,0)+VLOOKUP('Spend Plan Report Summary'!$B18,'Strategy 4 Quarterly Spend'!$B$8:$M$18,6,0)+VLOOKUP('Spend Plan Report Summary'!$B18,'Strategy 5 Quarterly Spend'!$B$8:$M$18,6,0)+VLOOKUP('Spend Plan Report Summary'!$B18,'Strategy 6 Quarterly Spend'!$B$8:$M$18,6,0)</f>
        <v>0</v>
      </c>
      <c r="H18" s="134">
        <f>VLOOKUP($B18,'Strategy 1 Quarterly Spend Plan'!$B$8:$M$18,5,0)+VLOOKUP($B18,'Strategy 2 Quarterly Spend'!$B$8:$M$18,5,0)+VLOOKUP('Spend Plan Report Summary'!$B18,'Strategy 3 Quarterly Spend'!$B$8:$M$18,5,0)+VLOOKUP('Spend Plan Report Summary'!$B18,'Strategy 4 Quarterly Spend'!$B$8:$M$18,5,0)+VLOOKUP('Spend Plan Report Summary'!$B18,'Strategy 5 Quarterly Spend'!$B$8:$M$18,5,0)+VLOOKUP('Spend Plan Report Summary'!$B18,'Strategy 6 Quarterly Spend'!$B$8:$M$18,5,0)</f>
        <v>0</v>
      </c>
      <c r="I18" s="51">
        <f>VLOOKUP($B18,'Strategy 1 Quarterly Spend Plan'!$B$8:$M$18,6,0)+VLOOKUP($B18,'Strategy 2 Quarterly Spend'!$B$8:$M$18,6,0)+VLOOKUP('Spend Plan Report Summary'!$B18,'Strategy 3 Quarterly Spend'!$B$8:$M$18,6,0)+VLOOKUP('Spend Plan Report Summary'!$B18,'Strategy 4 Quarterly Spend'!$B$8:$M$18,6,0)+VLOOKUP('Spend Plan Report Summary'!$B18,'Strategy 5 Quarterly Spend'!$B$8:$M$18,6,0)+VLOOKUP('Spend Plan Report Summary'!$B18,'Strategy 6 Quarterly Spend'!$B$8:$M$18,6,0)</f>
        <v>0</v>
      </c>
      <c r="J18" s="51">
        <f>VLOOKUP($B18,'Strategy 1 Quarterly Spend Plan'!$B$8:$M$18,5,0)+VLOOKUP($B18,'Strategy 2 Quarterly Spend'!$B$8:$M$18,5,0)+VLOOKUP('Spend Plan Report Summary'!$B18,'Strategy 3 Quarterly Spend'!$B$8:$M$18,5,0)+VLOOKUP('Spend Plan Report Summary'!$B18,'Strategy 4 Quarterly Spend'!$B$8:$M$18,5,0)+VLOOKUP('Spend Plan Report Summary'!$B18,'Strategy 5 Quarterly Spend'!$B$8:$M$18,5,0)+VLOOKUP('Spend Plan Report Summary'!$B18,'Strategy 6 Quarterly Spend'!$B$8:$M$18,5,0)</f>
        <v>0</v>
      </c>
      <c r="K18" s="130">
        <f>VLOOKUP($B18,'Strategy 1 Quarterly Spend Plan'!$B$8:$M$18,6,0)+VLOOKUP($B18,'Strategy 2 Quarterly Spend'!$B$8:$M$18,6,0)+VLOOKUP('Spend Plan Report Summary'!$B18,'Strategy 3 Quarterly Spend'!$B$8:$M$18,6,0)+VLOOKUP('Spend Plan Report Summary'!$B18,'Strategy 4 Quarterly Spend'!$B$8:$M$18,6,0)+VLOOKUP('Spend Plan Report Summary'!$B18,'Strategy 5 Quarterly Spend'!$B$8:$M$18,6,0)+VLOOKUP('Spend Plan Report Summary'!$B18,'Strategy 6 Quarterly Spend'!$B$8:$M$18,6,0)</f>
        <v>0</v>
      </c>
      <c r="L18" s="134">
        <f>VLOOKUP($B18,'Strategy 1 Quarterly Spend Plan'!$B$8:$M$18,5,0)+VLOOKUP($B18,'Strategy 2 Quarterly Spend'!$B$8:$M$18,5,0)+VLOOKUP('Spend Plan Report Summary'!$B18,'Strategy 3 Quarterly Spend'!$B$8:$M$18,5,0)+VLOOKUP('Spend Plan Report Summary'!$B18,'Strategy 4 Quarterly Spend'!$B$8:$M$18,5,0)+VLOOKUP('Spend Plan Report Summary'!$B18,'Strategy 5 Quarterly Spend'!$B$8:$M$18,5,0)+VLOOKUP('Spend Plan Report Summary'!$B18,'Strategy 6 Quarterly Spend'!$B$8:$M$18,5,0)</f>
        <v>0</v>
      </c>
      <c r="M18" s="130">
        <f>VLOOKUP($B18,'Strategy 1 Quarterly Spend Plan'!$B$8:$M$18,6,0)+VLOOKUP($B18,'Strategy 2 Quarterly Spend'!$B$8:$M$18,6,0)+VLOOKUP('Spend Plan Report Summary'!$B18,'Strategy 3 Quarterly Spend'!$B$8:$M$18,6,0)+VLOOKUP('Spend Plan Report Summary'!$B18,'Strategy 4 Quarterly Spend'!$B$8:$M$18,6,0)+VLOOKUP('Spend Plan Report Summary'!$B18,'Strategy 5 Quarterly Spend'!$B$8:$M$18,6,0)+VLOOKUP('Spend Plan Report Summary'!$B18,'Strategy 6 Quarterly Spend'!$B$8:$M$18,6,0)</f>
        <v>0</v>
      </c>
      <c r="N18" s="117">
        <f>VLOOKUP($B18,'Strategy 1 Quarterly Spend Plan'!$B$8:$M$18,7,0)+VLOOKUP($B18,'Strategy 2 Quarterly Spend'!$B$8:$M$18,7,0)+VLOOKUP('Spend Plan Report Summary'!$B18,'Strategy 3 Quarterly Spend'!$B$8:$M$18,7,0)+VLOOKUP('Spend Plan Report Summary'!$B18,'Strategy 4 Quarterly Spend'!$B$8:$M$18,7,0)+VLOOKUP('Spend Plan Report Summary'!$B18,'Strategy 5 Quarterly Spend'!$B$8:$M$18,7,0)+VLOOKUP('Spend Plan Report Summary'!$B18,'Strategy 6 Quarterly Spend'!$B$8:$M$18,7,0)</f>
        <v>0</v>
      </c>
      <c r="O18" s="53">
        <f>C18-SUM(D18:N18)</f>
        <v>0</v>
      </c>
      <c r="P18" s="11" t="e">
        <f>(D18/C18)-1</f>
        <v>#DIV/0!</v>
      </c>
    </row>
    <row r="19" spans="2:16" ht="15.75" x14ac:dyDescent="0.25">
      <c r="B19" s="2"/>
      <c r="C19" s="16"/>
      <c r="D19" s="17"/>
      <c r="E19" s="17"/>
      <c r="F19" s="18"/>
      <c r="G19" s="17"/>
      <c r="H19" s="18"/>
      <c r="I19" s="17"/>
      <c r="J19" s="18"/>
      <c r="K19" s="17"/>
      <c r="L19" s="18"/>
      <c r="M19" s="17"/>
      <c r="N19" s="17"/>
      <c r="O19" s="16"/>
      <c r="P19" s="19"/>
    </row>
    <row r="20" spans="2:16" ht="15.75" thickBot="1" x14ac:dyDescent="0.3">
      <c r="B20" s="25"/>
      <c r="C20" s="56" t="s">
        <v>5</v>
      </c>
      <c r="D20" s="56" t="s">
        <v>36</v>
      </c>
      <c r="E20" s="57" t="s">
        <v>34</v>
      </c>
      <c r="G20" s="54"/>
      <c r="I20" s="54"/>
      <c r="K20" s="54"/>
      <c r="M20" s="54"/>
      <c r="N20" s="20"/>
    </row>
    <row r="21" spans="2:16" ht="16.5" thickBot="1" x14ac:dyDescent="0.3">
      <c r="B21" s="27" t="s">
        <v>12</v>
      </c>
      <c r="C21" s="100">
        <f>C17+C18</f>
        <v>0</v>
      </c>
      <c r="D21" s="55">
        <f>SUM(D17:N18)</f>
        <v>0</v>
      </c>
      <c r="E21" s="55">
        <f>C21-D21</f>
        <v>0</v>
      </c>
      <c r="N21" s="24"/>
    </row>
    <row r="22" spans="2:16" ht="15.75" x14ac:dyDescent="0.25">
      <c r="B22" s="1"/>
      <c r="C22" s="1"/>
      <c r="E22" s="21"/>
      <c r="F22" s="21"/>
      <c r="G22" s="21"/>
      <c r="H22" s="21"/>
      <c r="I22" s="21"/>
      <c r="J22" s="21"/>
      <c r="K22" s="21"/>
      <c r="L22" s="21"/>
      <c r="M22" s="21"/>
      <c r="N22" s="22"/>
    </row>
  </sheetData>
  <sheetProtection algorithmName="SHA-512" hashValue="67Xj5b9lJeRwuMBAR+nGxx4MmRRKFXVR787XlIIX++q6MyTed/SsXg69Urr4jUgQLJJXkx0QsURPOSK5ah53XA==" saltValue="Trba9uQiSK2wHG4uIgUaJw==" spinCount="100000" sheet="1" formatColumns="0"/>
  <mergeCells count="7">
    <mergeCell ref="C1:O1"/>
    <mergeCell ref="B6:C6"/>
    <mergeCell ref="D6:G6"/>
    <mergeCell ref="H6:K6"/>
    <mergeCell ref="N6:N7"/>
    <mergeCell ref="O6:O7"/>
    <mergeCell ref="L6:M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91984-1125-4F78-9288-ADA3E1334636}">
  <dimension ref="A1:O22"/>
  <sheetViews>
    <sheetView topLeftCell="B1" workbookViewId="0">
      <selection activeCell="C11" sqref="C11"/>
    </sheetView>
  </sheetViews>
  <sheetFormatPr defaultRowHeight="15" x14ac:dyDescent="0.25"/>
  <cols>
    <col min="1" max="1" width="0" hidden="1" customWidth="1"/>
    <col min="2" max="2" width="27.140625" customWidth="1"/>
    <col min="3" max="3" width="19.42578125" bestFit="1" customWidth="1"/>
    <col min="4" max="5" width="18.28515625" customWidth="1"/>
    <col min="6" max="6" width="19.140625" customWidth="1"/>
    <col min="7" max="9" width="18.28515625" customWidth="1"/>
    <col min="10" max="10" width="19.7109375" customWidth="1"/>
    <col min="11" max="11" width="18.28515625" customWidth="1"/>
    <col min="12" max="12" width="21.42578125" customWidth="1"/>
    <col min="13" max="13" width="19.5703125" customWidth="1"/>
    <col min="14" max="14" width="20.140625" customWidth="1"/>
  </cols>
  <sheetData>
    <row r="1" spans="1:15" ht="18.75" thickBot="1" x14ac:dyDescent="0.3">
      <c r="B1" s="3" t="s">
        <v>18</v>
      </c>
      <c r="C1" s="229" t="str">
        <f>VLOOKUP(B1,'Spend Plan'!B5:L5,2,0)</f>
        <v>Siskiyou</v>
      </c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1"/>
      <c r="O1" s="59"/>
    </row>
    <row r="2" spans="1:15" ht="16.5" thickBot="1" x14ac:dyDescent="0.3">
      <c r="B2" s="2"/>
      <c r="C2" s="5"/>
      <c r="D2" s="5"/>
      <c r="E2" s="26"/>
      <c r="F2" s="26"/>
      <c r="G2" s="26"/>
      <c r="H2" s="26"/>
      <c r="I2" s="26"/>
      <c r="J2" s="26"/>
      <c r="K2" s="26"/>
      <c r="L2" s="26"/>
      <c r="M2" s="26"/>
      <c r="N2" s="6"/>
      <c r="O2" s="4"/>
    </row>
    <row r="3" spans="1:15" ht="31.5" x14ac:dyDescent="0.25">
      <c r="B3" s="28" t="s">
        <v>42</v>
      </c>
      <c r="C3" s="30" t="s">
        <v>51</v>
      </c>
      <c r="E3" s="23"/>
      <c r="F3" s="23"/>
      <c r="G3" s="23"/>
      <c r="H3" s="23"/>
      <c r="I3" s="23"/>
      <c r="J3" s="23"/>
      <c r="K3" s="23"/>
      <c r="L3" s="23"/>
      <c r="M3" s="23"/>
    </row>
    <row r="4" spans="1:15" ht="16.5" thickBot="1" x14ac:dyDescent="0.3">
      <c r="A4" s="58">
        <f>O1</f>
        <v>0</v>
      </c>
      <c r="B4" s="29"/>
      <c r="C4" s="93">
        <f>'Spend Plan'!F49</f>
        <v>422237</v>
      </c>
    </row>
    <row r="5" spans="1:15" ht="15.75" thickBot="1" x14ac:dyDescent="0.3">
      <c r="E5" s="8"/>
    </row>
    <row r="6" spans="1:15" ht="16.5" thickBot="1" x14ac:dyDescent="0.3">
      <c r="B6" s="232" t="s">
        <v>47</v>
      </c>
      <c r="C6" s="233"/>
      <c r="D6" s="234" t="s">
        <v>60</v>
      </c>
      <c r="E6" s="235"/>
      <c r="F6" s="235"/>
      <c r="G6" s="235"/>
      <c r="H6" s="234" t="s">
        <v>61</v>
      </c>
      <c r="I6" s="235"/>
      <c r="J6" s="235"/>
      <c r="K6" s="236"/>
      <c r="L6" s="234" t="s">
        <v>62</v>
      </c>
      <c r="M6" s="236"/>
      <c r="N6" s="237" t="s">
        <v>34</v>
      </c>
    </row>
    <row r="7" spans="1:15" ht="48" thickBot="1" x14ac:dyDescent="0.3">
      <c r="B7" s="35" t="s">
        <v>0</v>
      </c>
      <c r="C7" s="34" t="s">
        <v>6</v>
      </c>
      <c r="D7" s="31" t="s">
        <v>67</v>
      </c>
      <c r="E7" s="32" t="s">
        <v>68</v>
      </c>
      <c r="F7" s="33" t="s">
        <v>69</v>
      </c>
      <c r="G7" s="112" t="s">
        <v>70</v>
      </c>
      <c r="H7" s="31" t="s">
        <v>72</v>
      </c>
      <c r="I7" s="32" t="s">
        <v>71</v>
      </c>
      <c r="J7" s="33" t="s">
        <v>73</v>
      </c>
      <c r="K7" s="112" t="s">
        <v>74</v>
      </c>
      <c r="L7" s="172" t="s">
        <v>75</v>
      </c>
      <c r="M7" s="173" t="s">
        <v>35</v>
      </c>
      <c r="N7" s="238"/>
      <c r="O7" s="9" t="s">
        <v>7</v>
      </c>
    </row>
    <row r="8" spans="1:15" ht="15.75" x14ac:dyDescent="0.25">
      <c r="B8" s="10" t="s">
        <v>13</v>
      </c>
      <c r="C8" s="94">
        <f>SUM('Spend Plan'!F17)-'Spend Plan'!F16</f>
        <v>0</v>
      </c>
      <c r="D8" s="36"/>
      <c r="E8" s="37"/>
      <c r="F8" s="37"/>
      <c r="G8" s="38"/>
      <c r="H8" s="131"/>
      <c r="I8" s="38"/>
      <c r="J8" s="37"/>
      <c r="K8" s="120"/>
      <c r="L8" s="171"/>
      <c r="M8" s="38"/>
      <c r="N8" s="39">
        <f t="shared" ref="N8:N15" si="0">C8-SUM(D8:M8)</f>
        <v>0</v>
      </c>
      <c r="O8" s="11" t="e">
        <f>(D8/C8)-1</f>
        <v>#DIV/0!</v>
      </c>
    </row>
    <row r="9" spans="1:15" ht="15.75" x14ac:dyDescent="0.25">
      <c r="B9" s="12" t="s">
        <v>1</v>
      </c>
      <c r="C9" s="95">
        <f>'Spend Plan'!F16</f>
        <v>0</v>
      </c>
      <c r="D9" s="40"/>
      <c r="E9" s="37"/>
      <c r="F9" s="37"/>
      <c r="G9" s="37"/>
      <c r="H9" s="119"/>
      <c r="I9" s="37"/>
      <c r="J9" s="37"/>
      <c r="K9" s="121"/>
      <c r="L9" s="119"/>
      <c r="M9" s="37"/>
      <c r="N9" s="41">
        <f t="shared" si="0"/>
        <v>0</v>
      </c>
      <c r="O9" s="11"/>
    </row>
    <row r="10" spans="1:15" ht="15.75" x14ac:dyDescent="0.25">
      <c r="B10" s="13" t="s">
        <v>20</v>
      </c>
      <c r="C10" s="96">
        <f>'Spend Plan'!F20</f>
        <v>0</v>
      </c>
      <c r="D10" s="42"/>
      <c r="E10" s="43"/>
      <c r="F10" s="43"/>
      <c r="G10" s="43"/>
      <c r="H10" s="122"/>
      <c r="I10" s="43"/>
      <c r="J10" s="43"/>
      <c r="K10" s="123"/>
      <c r="L10" s="122"/>
      <c r="M10" s="43"/>
      <c r="N10" s="41">
        <f t="shared" si="0"/>
        <v>0</v>
      </c>
      <c r="O10" s="11" t="e">
        <f t="shared" ref="O10:O15" si="1">(D10/C10)-1</f>
        <v>#DIV/0!</v>
      </c>
    </row>
    <row r="11" spans="1:15" ht="15.75" x14ac:dyDescent="0.25">
      <c r="B11" s="13" t="s">
        <v>3</v>
      </c>
      <c r="C11" s="96">
        <f>'Spend Plan'!F22</f>
        <v>0</v>
      </c>
      <c r="D11" s="42"/>
      <c r="E11" s="43"/>
      <c r="F11" s="43"/>
      <c r="G11" s="43"/>
      <c r="H11" s="122"/>
      <c r="I11" s="43"/>
      <c r="J11" s="43"/>
      <c r="K11" s="123"/>
      <c r="L11" s="122"/>
      <c r="M11" s="43"/>
      <c r="N11" s="41">
        <f t="shared" si="0"/>
        <v>0</v>
      </c>
      <c r="O11" s="11" t="e">
        <f t="shared" si="1"/>
        <v>#DIV/0!</v>
      </c>
    </row>
    <row r="12" spans="1:15" ht="15.75" x14ac:dyDescent="0.25">
      <c r="B12" s="13" t="s">
        <v>4</v>
      </c>
      <c r="C12" s="96">
        <f>'Spend Plan'!F23</f>
        <v>0</v>
      </c>
      <c r="D12" s="42"/>
      <c r="E12" s="43"/>
      <c r="F12" s="43"/>
      <c r="G12" s="43"/>
      <c r="H12" s="122"/>
      <c r="I12" s="43"/>
      <c r="J12" s="43"/>
      <c r="K12" s="123"/>
      <c r="L12" s="122"/>
      <c r="M12" s="43"/>
      <c r="N12" s="44">
        <f t="shared" si="0"/>
        <v>0</v>
      </c>
      <c r="O12" s="11" t="e">
        <f t="shared" si="1"/>
        <v>#DIV/0!</v>
      </c>
    </row>
    <row r="13" spans="1:15" ht="15.75" x14ac:dyDescent="0.25">
      <c r="B13" s="13" t="s">
        <v>2</v>
      </c>
      <c r="C13" s="96">
        <f>'Spend Plan'!F27</f>
        <v>0</v>
      </c>
      <c r="D13" s="42"/>
      <c r="E13" s="43"/>
      <c r="F13" s="43"/>
      <c r="G13" s="43"/>
      <c r="H13" s="122"/>
      <c r="I13" s="43"/>
      <c r="J13" s="43"/>
      <c r="K13" s="123"/>
      <c r="L13" s="122"/>
      <c r="M13" s="43"/>
      <c r="N13" s="44">
        <f t="shared" si="0"/>
        <v>0</v>
      </c>
      <c r="O13" s="11" t="e">
        <f t="shared" si="1"/>
        <v>#DIV/0!</v>
      </c>
    </row>
    <row r="14" spans="1:15" ht="15.75" x14ac:dyDescent="0.25">
      <c r="B14" s="13" t="s">
        <v>8</v>
      </c>
      <c r="C14" s="96">
        <f>'Spend Plan'!F42</f>
        <v>0</v>
      </c>
      <c r="D14" s="42"/>
      <c r="E14" s="43"/>
      <c r="F14" s="43"/>
      <c r="G14" s="43"/>
      <c r="H14" s="122"/>
      <c r="I14" s="43"/>
      <c r="J14" s="43"/>
      <c r="K14" s="123"/>
      <c r="L14" s="122"/>
      <c r="M14" s="43"/>
      <c r="N14" s="44">
        <f t="shared" si="0"/>
        <v>0</v>
      </c>
      <c r="O14" s="11" t="e">
        <f t="shared" si="1"/>
        <v>#DIV/0!</v>
      </c>
    </row>
    <row r="15" spans="1:15" ht="15.75" x14ac:dyDescent="0.25">
      <c r="B15" s="13" t="s">
        <v>9</v>
      </c>
      <c r="C15" s="96">
        <f>'Spend Plan'!F30</f>
        <v>0</v>
      </c>
      <c r="D15" s="42"/>
      <c r="E15" s="43"/>
      <c r="F15" s="43"/>
      <c r="G15" s="43"/>
      <c r="H15" s="122"/>
      <c r="I15" s="43"/>
      <c r="J15" s="43"/>
      <c r="K15" s="123"/>
      <c r="L15" s="122"/>
      <c r="M15" s="43"/>
      <c r="N15" s="44">
        <f t="shared" si="0"/>
        <v>0</v>
      </c>
      <c r="O15" s="11" t="e">
        <f t="shared" si="1"/>
        <v>#DIV/0!</v>
      </c>
    </row>
    <row r="16" spans="1:15" ht="15.75" x14ac:dyDescent="0.25">
      <c r="B16" s="14"/>
      <c r="C16" s="97"/>
      <c r="D16" s="46"/>
      <c r="E16" s="46"/>
      <c r="F16" s="46"/>
      <c r="G16" s="46"/>
      <c r="H16" s="124"/>
      <c r="I16" s="125"/>
      <c r="J16" s="125"/>
      <c r="K16" s="126"/>
      <c r="L16" s="124"/>
      <c r="M16" s="174"/>
      <c r="N16" s="47"/>
      <c r="O16" s="9"/>
    </row>
    <row r="17" spans="2:15" ht="15.75" x14ac:dyDescent="0.25">
      <c r="B17" s="7" t="s">
        <v>10</v>
      </c>
      <c r="C17" s="98">
        <f t="shared" ref="C17" si="2">SUM(C8:C16)</f>
        <v>0</v>
      </c>
      <c r="D17" s="48">
        <f t="shared" ref="D17:M17" si="3">SUM(D8:D15)</f>
        <v>0</v>
      </c>
      <c r="E17" s="49">
        <f t="shared" si="3"/>
        <v>0</v>
      </c>
      <c r="F17" s="49">
        <f t="shared" si="3"/>
        <v>0</v>
      </c>
      <c r="G17" s="49">
        <f t="shared" si="3"/>
        <v>0</v>
      </c>
      <c r="H17" s="127">
        <f t="shared" si="3"/>
        <v>0</v>
      </c>
      <c r="I17" s="49">
        <f t="shared" si="3"/>
        <v>0</v>
      </c>
      <c r="J17" s="49">
        <f t="shared" si="3"/>
        <v>0</v>
      </c>
      <c r="K17" s="128">
        <f t="shared" si="3"/>
        <v>0</v>
      </c>
      <c r="L17" s="127">
        <f t="shared" si="3"/>
        <v>0</v>
      </c>
      <c r="M17" s="49">
        <f t="shared" si="3"/>
        <v>0</v>
      </c>
      <c r="N17" s="50"/>
      <c r="O17" s="9"/>
    </row>
    <row r="18" spans="2:15" ht="16.5" thickBot="1" x14ac:dyDescent="0.3">
      <c r="B18" s="15" t="s">
        <v>11</v>
      </c>
      <c r="C18" s="99">
        <f>'Spend Plan'!F45</f>
        <v>0</v>
      </c>
      <c r="D18" s="51"/>
      <c r="E18" s="52"/>
      <c r="F18" s="52"/>
      <c r="G18" s="52"/>
      <c r="H18" s="129"/>
      <c r="I18" s="52"/>
      <c r="J18" s="52"/>
      <c r="K18" s="130"/>
      <c r="L18" s="129"/>
      <c r="M18" s="52"/>
      <c r="N18" s="53">
        <f>C18-SUM(D18:M18)</f>
        <v>0</v>
      </c>
      <c r="O18" s="11" t="e">
        <f>(D18/C18)-1</f>
        <v>#DIV/0!</v>
      </c>
    </row>
    <row r="19" spans="2:15" ht="15.75" x14ac:dyDescent="0.25">
      <c r="B19" s="2"/>
      <c r="C19" s="16"/>
      <c r="D19" s="17"/>
      <c r="E19" s="17"/>
      <c r="F19" s="18"/>
      <c r="G19" s="17"/>
      <c r="H19" s="18"/>
      <c r="I19" s="17"/>
      <c r="J19" s="18"/>
      <c r="K19" s="17"/>
      <c r="L19" s="18"/>
      <c r="M19" s="17"/>
      <c r="N19" s="16"/>
      <c r="O19" s="19"/>
    </row>
    <row r="20" spans="2:15" ht="15.75" thickBot="1" x14ac:dyDescent="0.3">
      <c r="B20" s="25"/>
      <c r="C20" s="56" t="s">
        <v>5</v>
      </c>
      <c r="D20" s="56" t="s">
        <v>36</v>
      </c>
      <c r="E20" s="57" t="s">
        <v>34</v>
      </c>
      <c r="G20" s="54"/>
      <c r="I20" s="54"/>
      <c r="K20" s="54"/>
      <c r="M20" s="20"/>
    </row>
    <row r="21" spans="2:15" ht="16.5" thickBot="1" x14ac:dyDescent="0.3">
      <c r="B21" s="27" t="s">
        <v>12</v>
      </c>
      <c r="C21" s="100">
        <f>C17+C18</f>
        <v>0</v>
      </c>
      <c r="D21" s="55">
        <f>SUM(D17:M18)</f>
        <v>0</v>
      </c>
      <c r="E21" s="55">
        <f>C21-D21</f>
        <v>0</v>
      </c>
      <c r="M21" s="24"/>
    </row>
    <row r="22" spans="2:15" ht="15.75" x14ac:dyDescent="0.25">
      <c r="B22" s="1"/>
      <c r="C22" s="1"/>
      <c r="E22" s="21"/>
      <c r="F22" s="21"/>
      <c r="G22" s="21"/>
      <c r="H22" s="21"/>
      <c r="I22" s="21"/>
      <c r="J22" s="21"/>
      <c r="K22" s="21"/>
      <c r="L22" s="21"/>
      <c r="M22" s="22"/>
    </row>
  </sheetData>
  <sheetProtection algorithmName="SHA-512" hashValue="PM8UXAdxUT/0qer2G8LLwqu3CYdPJiWZGXWNd6442gb/o9uDmeE2mVSs7GKfGGFdnw8gm0gYN8xAGZzH4U/nEw==" saltValue="Y+w6bt0/KLSm51WXQx9gsw==" spinCount="100000" sheet="1" formatColumns="0"/>
  <mergeCells count="6">
    <mergeCell ref="C1:N1"/>
    <mergeCell ref="B6:C6"/>
    <mergeCell ref="D6:G6"/>
    <mergeCell ref="H6:K6"/>
    <mergeCell ref="N6:N7"/>
    <mergeCell ref="L6:M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1680F-1DE5-49EE-BB79-9B3F145591F6}">
  <dimension ref="A1:O22"/>
  <sheetViews>
    <sheetView topLeftCell="B1" workbookViewId="0">
      <selection activeCell="C11" sqref="C11"/>
    </sheetView>
  </sheetViews>
  <sheetFormatPr defaultRowHeight="15" x14ac:dyDescent="0.25"/>
  <cols>
    <col min="1" max="1" width="0" hidden="1" customWidth="1"/>
    <col min="2" max="2" width="27.140625" customWidth="1"/>
    <col min="3" max="3" width="19.42578125" bestFit="1" customWidth="1"/>
    <col min="4" max="5" width="18.28515625" customWidth="1"/>
    <col min="6" max="6" width="19.140625" customWidth="1"/>
    <col min="7" max="9" width="18.28515625" customWidth="1"/>
    <col min="10" max="10" width="19.7109375" customWidth="1"/>
    <col min="11" max="11" width="18.28515625" customWidth="1"/>
    <col min="12" max="12" width="21.42578125" customWidth="1"/>
    <col min="13" max="13" width="19.5703125" customWidth="1"/>
    <col min="14" max="14" width="20.140625" customWidth="1"/>
  </cols>
  <sheetData>
    <row r="1" spans="1:15" ht="18.75" thickBot="1" x14ac:dyDescent="0.3">
      <c r="B1" s="3" t="s">
        <v>18</v>
      </c>
      <c r="C1" s="229" t="str">
        <f>VLOOKUP(B1,'Spend Plan'!B5:L5,2,0)</f>
        <v>Siskiyou</v>
      </c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1"/>
      <c r="O1" s="59" t="s">
        <v>37</v>
      </c>
    </row>
    <row r="2" spans="1:15" ht="16.5" thickBot="1" x14ac:dyDescent="0.3">
      <c r="B2" s="2"/>
      <c r="C2" s="5"/>
      <c r="D2" s="5"/>
      <c r="E2" s="26"/>
      <c r="F2" s="26"/>
      <c r="G2" s="26"/>
      <c r="H2" s="26"/>
      <c r="I2" s="26"/>
      <c r="J2" s="26"/>
      <c r="K2" s="26"/>
      <c r="L2" s="26"/>
      <c r="M2" s="26"/>
      <c r="N2" s="6"/>
      <c r="O2" s="4"/>
    </row>
    <row r="3" spans="1:15" ht="31.5" x14ac:dyDescent="0.25">
      <c r="B3" s="28" t="s">
        <v>43</v>
      </c>
      <c r="C3" s="30" t="s">
        <v>51</v>
      </c>
      <c r="E3" s="23"/>
      <c r="F3" s="23"/>
      <c r="G3" s="23"/>
      <c r="H3" s="23"/>
      <c r="I3" s="23"/>
      <c r="J3" s="23"/>
      <c r="K3" s="23"/>
      <c r="L3" s="23"/>
      <c r="M3" s="23"/>
    </row>
    <row r="4" spans="1:15" ht="16.5" thickBot="1" x14ac:dyDescent="0.3">
      <c r="A4" s="58" t="str">
        <f>O1</f>
        <v>alpine</v>
      </c>
      <c r="B4" s="29"/>
      <c r="C4" s="93">
        <f>'Spend Plan'!G49</f>
        <v>0</v>
      </c>
    </row>
    <row r="5" spans="1:15" ht="15.75" thickBot="1" x14ac:dyDescent="0.3">
      <c r="E5" s="8"/>
    </row>
    <row r="6" spans="1:15" ht="16.5" thickBot="1" x14ac:dyDescent="0.3">
      <c r="B6" s="232" t="s">
        <v>52</v>
      </c>
      <c r="C6" s="233"/>
      <c r="D6" s="234" t="s">
        <v>60</v>
      </c>
      <c r="E6" s="235"/>
      <c r="F6" s="235"/>
      <c r="G6" s="235"/>
      <c r="H6" s="234" t="s">
        <v>61</v>
      </c>
      <c r="I6" s="235"/>
      <c r="J6" s="235"/>
      <c r="K6" s="236"/>
      <c r="L6" s="234" t="s">
        <v>62</v>
      </c>
      <c r="M6" s="236"/>
      <c r="N6" s="237" t="s">
        <v>34</v>
      </c>
    </row>
    <row r="7" spans="1:15" ht="48" thickBot="1" x14ac:dyDescent="0.3">
      <c r="B7" s="35" t="s">
        <v>0</v>
      </c>
      <c r="C7" s="34" t="s">
        <v>6</v>
      </c>
      <c r="D7" s="31" t="s">
        <v>67</v>
      </c>
      <c r="E7" s="32" t="s">
        <v>68</v>
      </c>
      <c r="F7" s="33" t="s">
        <v>69</v>
      </c>
      <c r="G7" s="112" t="s">
        <v>70</v>
      </c>
      <c r="H7" s="31" t="s">
        <v>72</v>
      </c>
      <c r="I7" s="32" t="s">
        <v>71</v>
      </c>
      <c r="J7" s="33" t="s">
        <v>73</v>
      </c>
      <c r="K7" s="112" t="s">
        <v>74</v>
      </c>
      <c r="L7" s="172" t="s">
        <v>75</v>
      </c>
      <c r="M7" s="173" t="s">
        <v>35</v>
      </c>
      <c r="N7" s="238"/>
      <c r="O7" s="9" t="s">
        <v>7</v>
      </c>
    </row>
    <row r="8" spans="1:15" ht="15.75" x14ac:dyDescent="0.25">
      <c r="B8" s="10" t="s">
        <v>13</v>
      </c>
      <c r="C8" s="94">
        <f>SUM('Spend Plan'!G17)-'Spend Plan'!G16</f>
        <v>0</v>
      </c>
      <c r="D8" s="36"/>
      <c r="E8" s="37"/>
      <c r="F8" s="37"/>
      <c r="G8" s="38"/>
      <c r="H8" s="131"/>
      <c r="I8" s="38"/>
      <c r="J8" s="37"/>
      <c r="K8" s="120"/>
      <c r="L8" s="171"/>
      <c r="M8" s="38"/>
      <c r="N8" s="39">
        <f t="shared" ref="N8:N15" si="0">C8-SUM(D8:M8)</f>
        <v>0</v>
      </c>
      <c r="O8" s="11" t="e">
        <f>(D8/C8)-1</f>
        <v>#DIV/0!</v>
      </c>
    </row>
    <row r="9" spans="1:15" ht="15.75" x14ac:dyDescent="0.25">
      <c r="B9" s="12" t="s">
        <v>1</v>
      </c>
      <c r="C9" s="95">
        <f>'Spend Plan'!G16</f>
        <v>0</v>
      </c>
      <c r="D9" s="40"/>
      <c r="E9" s="37"/>
      <c r="F9" s="37"/>
      <c r="G9" s="37"/>
      <c r="H9" s="119"/>
      <c r="I9" s="37"/>
      <c r="J9" s="37"/>
      <c r="K9" s="121"/>
      <c r="L9" s="119"/>
      <c r="M9" s="37"/>
      <c r="N9" s="41">
        <f t="shared" si="0"/>
        <v>0</v>
      </c>
      <c r="O9" s="11"/>
    </row>
    <row r="10" spans="1:15" ht="15.75" x14ac:dyDescent="0.25">
      <c r="B10" s="13" t="s">
        <v>20</v>
      </c>
      <c r="C10" s="96">
        <f>'Spend Plan'!G20</f>
        <v>0</v>
      </c>
      <c r="D10" s="42"/>
      <c r="E10" s="43"/>
      <c r="F10" s="43"/>
      <c r="G10" s="43"/>
      <c r="H10" s="122"/>
      <c r="I10" s="43"/>
      <c r="J10" s="43"/>
      <c r="K10" s="123"/>
      <c r="L10" s="122"/>
      <c r="M10" s="43"/>
      <c r="N10" s="41">
        <f t="shared" si="0"/>
        <v>0</v>
      </c>
      <c r="O10" s="11" t="e">
        <f t="shared" ref="O10:O15" si="1">(D10/C10)-1</f>
        <v>#DIV/0!</v>
      </c>
    </row>
    <row r="11" spans="1:15" ht="15.75" x14ac:dyDescent="0.25">
      <c r="B11" s="13" t="s">
        <v>3</v>
      </c>
      <c r="C11" s="96">
        <f>'Spend Plan'!G22</f>
        <v>0</v>
      </c>
      <c r="D11" s="42"/>
      <c r="E11" s="43"/>
      <c r="F11" s="43"/>
      <c r="G11" s="43"/>
      <c r="H11" s="122"/>
      <c r="I11" s="43"/>
      <c r="J11" s="43"/>
      <c r="K11" s="123"/>
      <c r="L11" s="122"/>
      <c r="M11" s="43"/>
      <c r="N11" s="41">
        <f t="shared" si="0"/>
        <v>0</v>
      </c>
      <c r="O11" s="11" t="e">
        <f t="shared" si="1"/>
        <v>#DIV/0!</v>
      </c>
    </row>
    <row r="12" spans="1:15" ht="15.75" x14ac:dyDescent="0.25">
      <c r="B12" s="13" t="s">
        <v>4</v>
      </c>
      <c r="C12" s="96">
        <f>'Spend Plan'!G23</f>
        <v>0</v>
      </c>
      <c r="D12" s="42"/>
      <c r="E12" s="43"/>
      <c r="F12" s="43"/>
      <c r="G12" s="43"/>
      <c r="H12" s="122"/>
      <c r="I12" s="43"/>
      <c r="J12" s="43"/>
      <c r="K12" s="123"/>
      <c r="L12" s="122"/>
      <c r="M12" s="43"/>
      <c r="N12" s="44">
        <f t="shared" si="0"/>
        <v>0</v>
      </c>
      <c r="O12" s="11" t="e">
        <f t="shared" si="1"/>
        <v>#DIV/0!</v>
      </c>
    </row>
    <row r="13" spans="1:15" ht="15.75" x14ac:dyDescent="0.25">
      <c r="B13" s="13" t="s">
        <v>2</v>
      </c>
      <c r="C13" s="96">
        <f>'Spend Plan'!G27</f>
        <v>0</v>
      </c>
      <c r="D13" s="42"/>
      <c r="E13" s="43"/>
      <c r="F13" s="43"/>
      <c r="G13" s="43"/>
      <c r="H13" s="122"/>
      <c r="I13" s="43"/>
      <c r="J13" s="43"/>
      <c r="K13" s="123"/>
      <c r="L13" s="122"/>
      <c r="M13" s="43"/>
      <c r="N13" s="44">
        <f t="shared" si="0"/>
        <v>0</v>
      </c>
      <c r="O13" s="11" t="e">
        <f t="shared" si="1"/>
        <v>#DIV/0!</v>
      </c>
    </row>
    <row r="14" spans="1:15" ht="15.75" x14ac:dyDescent="0.25">
      <c r="B14" s="13" t="s">
        <v>8</v>
      </c>
      <c r="C14" s="96">
        <f>'Spend Plan'!G42</f>
        <v>0</v>
      </c>
      <c r="D14" s="42"/>
      <c r="E14" s="43"/>
      <c r="F14" s="43"/>
      <c r="G14" s="43"/>
      <c r="H14" s="122"/>
      <c r="I14" s="43"/>
      <c r="J14" s="43"/>
      <c r="K14" s="123"/>
      <c r="L14" s="122"/>
      <c r="M14" s="43"/>
      <c r="N14" s="44">
        <f t="shared" si="0"/>
        <v>0</v>
      </c>
      <c r="O14" s="11" t="e">
        <f t="shared" si="1"/>
        <v>#DIV/0!</v>
      </c>
    </row>
    <row r="15" spans="1:15" ht="15.75" x14ac:dyDescent="0.25">
      <c r="B15" s="13" t="s">
        <v>9</v>
      </c>
      <c r="C15" s="96">
        <f>'Spend Plan'!G30</f>
        <v>0</v>
      </c>
      <c r="D15" s="42"/>
      <c r="E15" s="43"/>
      <c r="F15" s="43"/>
      <c r="G15" s="43"/>
      <c r="H15" s="122"/>
      <c r="I15" s="43"/>
      <c r="J15" s="43"/>
      <c r="K15" s="123"/>
      <c r="L15" s="122"/>
      <c r="M15" s="43"/>
      <c r="N15" s="44">
        <f t="shared" si="0"/>
        <v>0</v>
      </c>
      <c r="O15" s="11" t="e">
        <f t="shared" si="1"/>
        <v>#DIV/0!</v>
      </c>
    </row>
    <row r="16" spans="1:15" ht="15.75" x14ac:dyDescent="0.25">
      <c r="B16" s="14"/>
      <c r="C16" s="45"/>
      <c r="D16" s="202"/>
      <c r="E16" s="202"/>
      <c r="F16" s="202"/>
      <c r="G16" s="202"/>
      <c r="H16" s="203"/>
      <c r="I16" s="204"/>
      <c r="J16" s="204"/>
      <c r="K16" s="205"/>
      <c r="L16" s="203"/>
      <c r="M16" s="206"/>
      <c r="N16" s="47"/>
      <c r="O16" s="9"/>
    </row>
    <row r="17" spans="2:15" ht="15.75" x14ac:dyDescent="0.25">
      <c r="B17" s="7" t="s">
        <v>10</v>
      </c>
      <c r="C17" s="98">
        <f t="shared" ref="C17" si="2">SUM(C8:C16)</f>
        <v>0</v>
      </c>
      <c r="D17" s="207">
        <f t="shared" ref="D17:M17" si="3">SUM(D8:D15)</f>
        <v>0</v>
      </c>
      <c r="E17" s="208">
        <f t="shared" si="3"/>
        <v>0</v>
      </c>
      <c r="F17" s="208">
        <f t="shared" si="3"/>
        <v>0</v>
      </c>
      <c r="G17" s="208">
        <f t="shared" si="3"/>
        <v>0</v>
      </c>
      <c r="H17" s="209">
        <f t="shared" si="3"/>
        <v>0</v>
      </c>
      <c r="I17" s="208">
        <f t="shared" si="3"/>
        <v>0</v>
      </c>
      <c r="J17" s="208">
        <f t="shared" si="3"/>
        <v>0</v>
      </c>
      <c r="K17" s="210">
        <f t="shared" si="3"/>
        <v>0</v>
      </c>
      <c r="L17" s="209">
        <f t="shared" si="3"/>
        <v>0</v>
      </c>
      <c r="M17" s="208">
        <f t="shared" si="3"/>
        <v>0</v>
      </c>
      <c r="N17" s="50"/>
      <c r="O17" s="9"/>
    </row>
    <row r="18" spans="2:15" ht="16.5" thickBot="1" x14ac:dyDescent="0.3">
      <c r="B18" s="15" t="s">
        <v>11</v>
      </c>
      <c r="C18" s="99">
        <f>'Spend Plan'!G45</f>
        <v>0</v>
      </c>
      <c r="D18" s="51"/>
      <c r="E18" s="52"/>
      <c r="F18" s="52"/>
      <c r="G18" s="52"/>
      <c r="H18" s="129"/>
      <c r="I18" s="52"/>
      <c r="J18" s="52"/>
      <c r="K18" s="130"/>
      <c r="L18" s="129"/>
      <c r="M18" s="52"/>
      <c r="N18" s="53">
        <f>C18-SUM(D18:M18)</f>
        <v>0</v>
      </c>
      <c r="O18" s="11" t="e">
        <f>(D18/C18)-1</f>
        <v>#DIV/0!</v>
      </c>
    </row>
    <row r="19" spans="2:15" ht="15.75" x14ac:dyDescent="0.25">
      <c r="B19" s="2"/>
      <c r="C19" s="16"/>
      <c r="D19" s="17"/>
      <c r="E19" s="17"/>
      <c r="F19" s="18"/>
      <c r="G19" s="17"/>
      <c r="H19" s="18"/>
      <c r="I19" s="17"/>
      <c r="J19" s="18"/>
      <c r="K19" s="17"/>
      <c r="L19" s="18"/>
      <c r="M19" s="17"/>
      <c r="N19" s="16"/>
      <c r="O19" s="19"/>
    </row>
    <row r="20" spans="2:15" ht="15.75" thickBot="1" x14ac:dyDescent="0.3">
      <c r="B20" s="25"/>
      <c r="C20" s="56" t="s">
        <v>5</v>
      </c>
      <c r="D20" s="56" t="s">
        <v>36</v>
      </c>
      <c r="E20" s="57" t="s">
        <v>34</v>
      </c>
      <c r="G20" s="54"/>
      <c r="I20" s="54"/>
      <c r="K20" s="54"/>
      <c r="M20" s="20"/>
    </row>
    <row r="21" spans="2:15" ht="16.5" thickBot="1" x14ac:dyDescent="0.3">
      <c r="B21" s="27" t="s">
        <v>12</v>
      </c>
      <c r="C21" s="100">
        <f>C17+C18</f>
        <v>0</v>
      </c>
      <c r="D21" s="55">
        <f>SUM(D17:M18)</f>
        <v>0</v>
      </c>
      <c r="E21" s="55">
        <f>C21-D21</f>
        <v>0</v>
      </c>
      <c r="M21" s="24"/>
    </row>
    <row r="22" spans="2:15" ht="15.75" x14ac:dyDescent="0.25">
      <c r="B22" s="1"/>
      <c r="C22" s="1"/>
      <c r="E22" s="21"/>
      <c r="F22" s="21"/>
      <c r="G22" s="21"/>
      <c r="H22" s="21"/>
      <c r="I22" s="21"/>
      <c r="J22" s="21"/>
      <c r="K22" s="21"/>
      <c r="L22" s="21"/>
      <c r="M22" s="22"/>
    </row>
  </sheetData>
  <sheetProtection algorithmName="SHA-512" hashValue="vp21KSVYxcqODz16dml03LavqR1UVcjUVoTIeFdyUCvy3ur1cXlXhAph+543PVDlkuN6GEKY8HdjVG7Tx2SQTQ==" saltValue="12L+jt28XeB0AVODf1WmwQ==" spinCount="100000" sheet="1" formatColumns="0"/>
  <mergeCells count="6">
    <mergeCell ref="C1:N1"/>
    <mergeCell ref="B6:C6"/>
    <mergeCell ref="D6:G6"/>
    <mergeCell ref="H6:K6"/>
    <mergeCell ref="N6:N7"/>
    <mergeCell ref="L6:M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6D29A-3ECD-4BB7-9367-10ED6C356482}">
  <dimension ref="A1:O22"/>
  <sheetViews>
    <sheetView topLeftCell="B1" workbookViewId="0">
      <selection activeCell="C11" sqref="C11"/>
    </sheetView>
  </sheetViews>
  <sheetFormatPr defaultRowHeight="15" x14ac:dyDescent="0.25"/>
  <cols>
    <col min="1" max="1" width="0" hidden="1" customWidth="1"/>
    <col min="2" max="2" width="27.140625" customWidth="1"/>
    <col min="3" max="3" width="19.42578125" bestFit="1" customWidth="1"/>
    <col min="4" max="5" width="18.28515625" customWidth="1"/>
    <col min="6" max="6" width="19.140625" customWidth="1"/>
    <col min="7" max="9" width="18.28515625" customWidth="1"/>
    <col min="10" max="10" width="19.7109375" customWidth="1"/>
    <col min="11" max="11" width="18.28515625" customWidth="1"/>
    <col min="12" max="12" width="21.42578125" customWidth="1"/>
    <col min="13" max="13" width="19.5703125" customWidth="1"/>
    <col min="14" max="14" width="20.140625" customWidth="1"/>
  </cols>
  <sheetData>
    <row r="1" spans="1:15" ht="18.75" thickBot="1" x14ac:dyDescent="0.3">
      <c r="B1" s="3" t="s">
        <v>18</v>
      </c>
      <c r="C1" s="229" t="str">
        <f>VLOOKUP(B1,'Spend Plan'!B5:L5,2,0)</f>
        <v>Siskiyou</v>
      </c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1"/>
      <c r="O1" s="59" t="s">
        <v>37</v>
      </c>
    </row>
    <row r="2" spans="1:15" ht="16.5" thickBot="1" x14ac:dyDescent="0.3">
      <c r="B2" s="2"/>
      <c r="C2" s="5"/>
      <c r="D2" s="5"/>
      <c r="E2" s="26"/>
      <c r="F2" s="26"/>
      <c r="G2" s="26"/>
      <c r="H2" s="26"/>
      <c r="I2" s="26"/>
      <c r="J2" s="26"/>
      <c r="K2" s="26"/>
      <c r="L2" s="26"/>
      <c r="M2" s="26"/>
      <c r="N2" s="6"/>
      <c r="O2" s="4"/>
    </row>
    <row r="3" spans="1:15" ht="31.5" x14ac:dyDescent="0.25">
      <c r="B3" s="28" t="s">
        <v>44</v>
      </c>
      <c r="C3" s="30" t="s">
        <v>51</v>
      </c>
      <c r="E3" s="23"/>
      <c r="F3" s="23"/>
      <c r="G3" s="23"/>
      <c r="H3" s="23"/>
      <c r="I3" s="23"/>
      <c r="J3" s="23"/>
      <c r="K3" s="23"/>
      <c r="L3" s="23"/>
      <c r="M3" s="23"/>
    </row>
    <row r="4" spans="1:15" ht="16.5" thickBot="1" x14ac:dyDescent="0.3">
      <c r="A4" s="58" t="str">
        <f>O1</f>
        <v>alpine</v>
      </c>
      <c r="B4" s="29"/>
      <c r="C4" s="93">
        <f>'Spend Plan'!H49</f>
        <v>0</v>
      </c>
    </row>
    <row r="5" spans="1:15" ht="15.75" thickBot="1" x14ac:dyDescent="0.3">
      <c r="E5" s="8"/>
    </row>
    <row r="6" spans="1:15" ht="16.5" thickBot="1" x14ac:dyDescent="0.3">
      <c r="B6" s="234" t="s">
        <v>53</v>
      </c>
      <c r="C6" s="236"/>
      <c r="D6" s="234" t="s">
        <v>60</v>
      </c>
      <c r="E6" s="235"/>
      <c r="F6" s="235"/>
      <c r="G6" s="235"/>
      <c r="H6" s="234" t="s">
        <v>61</v>
      </c>
      <c r="I6" s="235"/>
      <c r="J6" s="235"/>
      <c r="K6" s="236"/>
      <c r="L6" s="234" t="s">
        <v>62</v>
      </c>
      <c r="M6" s="236"/>
      <c r="N6" s="237" t="s">
        <v>34</v>
      </c>
    </row>
    <row r="7" spans="1:15" ht="48" thickBot="1" x14ac:dyDescent="0.3">
      <c r="B7" s="35" t="s">
        <v>0</v>
      </c>
      <c r="C7" s="34" t="s">
        <v>6</v>
      </c>
      <c r="D7" s="31" t="s">
        <v>67</v>
      </c>
      <c r="E7" s="32" t="s">
        <v>68</v>
      </c>
      <c r="F7" s="33" t="s">
        <v>69</v>
      </c>
      <c r="G7" s="112" t="s">
        <v>70</v>
      </c>
      <c r="H7" s="31" t="s">
        <v>72</v>
      </c>
      <c r="I7" s="32" t="s">
        <v>71</v>
      </c>
      <c r="J7" s="33" t="s">
        <v>73</v>
      </c>
      <c r="K7" s="112" t="s">
        <v>74</v>
      </c>
      <c r="L7" s="172" t="s">
        <v>75</v>
      </c>
      <c r="M7" s="173" t="s">
        <v>35</v>
      </c>
      <c r="N7" s="238"/>
      <c r="O7" s="9" t="s">
        <v>7</v>
      </c>
    </row>
    <row r="8" spans="1:15" ht="15.75" x14ac:dyDescent="0.25">
      <c r="B8" s="10" t="s">
        <v>13</v>
      </c>
      <c r="C8" s="94">
        <f>SUM('Spend Plan'!H17)-'Spend Plan'!H16</f>
        <v>0</v>
      </c>
      <c r="D8" s="36"/>
      <c r="E8" s="37"/>
      <c r="F8" s="37"/>
      <c r="G8" s="38"/>
      <c r="H8" s="131"/>
      <c r="I8" s="38"/>
      <c r="J8" s="37"/>
      <c r="K8" s="120"/>
      <c r="L8" s="171"/>
      <c r="M8" s="38"/>
      <c r="N8" s="39">
        <f t="shared" ref="N8:N15" si="0">C8-SUM(D8:M8)</f>
        <v>0</v>
      </c>
      <c r="O8" s="11" t="e">
        <f>(D8/C8)-1</f>
        <v>#DIV/0!</v>
      </c>
    </row>
    <row r="9" spans="1:15" ht="15.75" x14ac:dyDescent="0.25">
      <c r="B9" s="12" t="s">
        <v>1</v>
      </c>
      <c r="C9" s="95">
        <f>'Spend Plan'!H16</f>
        <v>0</v>
      </c>
      <c r="D9" s="40"/>
      <c r="E9" s="37"/>
      <c r="F9" s="37"/>
      <c r="G9" s="37"/>
      <c r="H9" s="119"/>
      <c r="I9" s="37"/>
      <c r="J9" s="37"/>
      <c r="K9" s="121"/>
      <c r="L9" s="119"/>
      <c r="M9" s="37"/>
      <c r="N9" s="41">
        <f t="shared" si="0"/>
        <v>0</v>
      </c>
      <c r="O9" s="11"/>
    </row>
    <row r="10" spans="1:15" ht="15.75" x14ac:dyDescent="0.25">
      <c r="B10" s="13" t="s">
        <v>20</v>
      </c>
      <c r="C10" s="96">
        <f>'Spend Plan'!H20</f>
        <v>0</v>
      </c>
      <c r="D10" s="42"/>
      <c r="E10" s="43"/>
      <c r="F10" s="43"/>
      <c r="G10" s="43"/>
      <c r="H10" s="122"/>
      <c r="I10" s="43"/>
      <c r="J10" s="43"/>
      <c r="K10" s="123"/>
      <c r="L10" s="122"/>
      <c r="M10" s="43"/>
      <c r="N10" s="41">
        <f t="shared" si="0"/>
        <v>0</v>
      </c>
      <c r="O10" s="11" t="e">
        <f t="shared" ref="O10:O15" si="1">(D10/C10)-1</f>
        <v>#DIV/0!</v>
      </c>
    </row>
    <row r="11" spans="1:15" ht="15.75" x14ac:dyDescent="0.25">
      <c r="B11" s="13" t="s">
        <v>3</v>
      </c>
      <c r="C11" s="96">
        <f>'Spend Plan'!H22</f>
        <v>0</v>
      </c>
      <c r="D11" s="42"/>
      <c r="E11" s="43"/>
      <c r="F11" s="43"/>
      <c r="G11" s="43"/>
      <c r="H11" s="122"/>
      <c r="I11" s="43"/>
      <c r="J11" s="43"/>
      <c r="K11" s="123"/>
      <c r="L11" s="122"/>
      <c r="M11" s="43"/>
      <c r="N11" s="41">
        <f t="shared" si="0"/>
        <v>0</v>
      </c>
      <c r="O11" s="11" t="e">
        <f t="shared" si="1"/>
        <v>#DIV/0!</v>
      </c>
    </row>
    <row r="12" spans="1:15" ht="15.75" x14ac:dyDescent="0.25">
      <c r="B12" s="13" t="s">
        <v>4</v>
      </c>
      <c r="C12" s="96">
        <f>'Spend Plan'!H23</f>
        <v>0</v>
      </c>
      <c r="D12" s="42"/>
      <c r="E12" s="43"/>
      <c r="F12" s="43"/>
      <c r="G12" s="43"/>
      <c r="H12" s="122"/>
      <c r="I12" s="43"/>
      <c r="J12" s="43"/>
      <c r="K12" s="123"/>
      <c r="L12" s="122"/>
      <c r="M12" s="43"/>
      <c r="N12" s="44">
        <f t="shared" si="0"/>
        <v>0</v>
      </c>
      <c r="O12" s="11" t="e">
        <f t="shared" si="1"/>
        <v>#DIV/0!</v>
      </c>
    </row>
    <row r="13" spans="1:15" ht="15.75" x14ac:dyDescent="0.25">
      <c r="B13" s="13" t="s">
        <v>2</v>
      </c>
      <c r="C13" s="96">
        <f>'Spend Plan'!H27</f>
        <v>0</v>
      </c>
      <c r="D13" s="42"/>
      <c r="E13" s="43"/>
      <c r="F13" s="43"/>
      <c r="G13" s="43"/>
      <c r="H13" s="122"/>
      <c r="I13" s="43"/>
      <c r="J13" s="43"/>
      <c r="K13" s="123"/>
      <c r="L13" s="122"/>
      <c r="M13" s="43"/>
      <c r="N13" s="44">
        <f t="shared" si="0"/>
        <v>0</v>
      </c>
      <c r="O13" s="11" t="e">
        <f t="shared" si="1"/>
        <v>#DIV/0!</v>
      </c>
    </row>
    <row r="14" spans="1:15" ht="15.75" x14ac:dyDescent="0.25">
      <c r="B14" s="13" t="s">
        <v>8</v>
      </c>
      <c r="C14" s="96">
        <f>'Spend Plan'!H42</f>
        <v>0</v>
      </c>
      <c r="D14" s="42"/>
      <c r="E14" s="43"/>
      <c r="F14" s="43"/>
      <c r="G14" s="43"/>
      <c r="H14" s="122"/>
      <c r="I14" s="43"/>
      <c r="J14" s="43"/>
      <c r="K14" s="123"/>
      <c r="L14" s="122"/>
      <c r="M14" s="43"/>
      <c r="N14" s="44">
        <f t="shared" si="0"/>
        <v>0</v>
      </c>
      <c r="O14" s="11" t="e">
        <f t="shared" si="1"/>
        <v>#DIV/0!</v>
      </c>
    </row>
    <row r="15" spans="1:15" ht="15.75" x14ac:dyDescent="0.25">
      <c r="B15" s="13" t="s">
        <v>9</v>
      </c>
      <c r="C15" s="96">
        <f>'Spend Plan'!H30</f>
        <v>0</v>
      </c>
      <c r="D15" s="42"/>
      <c r="E15" s="43"/>
      <c r="F15" s="43"/>
      <c r="G15" s="43"/>
      <c r="H15" s="122"/>
      <c r="I15" s="43"/>
      <c r="J15" s="43"/>
      <c r="K15" s="123"/>
      <c r="L15" s="122"/>
      <c r="M15" s="43"/>
      <c r="N15" s="44">
        <f t="shared" si="0"/>
        <v>0</v>
      </c>
      <c r="O15" s="11" t="e">
        <f t="shared" si="1"/>
        <v>#DIV/0!</v>
      </c>
    </row>
    <row r="16" spans="1:15" ht="15.75" x14ac:dyDescent="0.25">
      <c r="B16" s="14"/>
      <c r="C16" s="97"/>
      <c r="D16" s="202"/>
      <c r="E16" s="202"/>
      <c r="F16" s="202"/>
      <c r="G16" s="202"/>
      <c r="H16" s="203"/>
      <c r="I16" s="204"/>
      <c r="J16" s="204"/>
      <c r="K16" s="205"/>
      <c r="L16" s="203"/>
      <c r="M16" s="206"/>
      <c r="N16" s="47"/>
      <c r="O16" s="9"/>
    </row>
    <row r="17" spans="2:15" ht="15.75" x14ac:dyDescent="0.25">
      <c r="B17" s="7" t="s">
        <v>10</v>
      </c>
      <c r="C17" s="98">
        <f t="shared" ref="C17" si="2">SUM(C8:C16)</f>
        <v>0</v>
      </c>
      <c r="D17" s="207">
        <f t="shared" ref="D17:M17" si="3">SUM(D8:D15)</f>
        <v>0</v>
      </c>
      <c r="E17" s="208">
        <f t="shared" si="3"/>
        <v>0</v>
      </c>
      <c r="F17" s="208">
        <f t="shared" si="3"/>
        <v>0</v>
      </c>
      <c r="G17" s="208">
        <f t="shared" si="3"/>
        <v>0</v>
      </c>
      <c r="H17" s="209">
        <f t="shared" si="3"/>
        <v>0</v>
      </c>
      <c r="I17" s="208">
        <f t="shared" si="3"/>
        <v>0</v>
      </c>
      <c r="J17" s="208">
        <f t="shared" si="3"/>
        <v>0</v>
      </c>
      <c r="K17" s="210">
        <f t="shared" si="3"/>
        <v>0</v>
      </c>
      <c r="L17" s="209">
        <f t="shared" si="3"/>
        <v>0</v>
      </c>
      <c r="M17" s="208">
        <f t="shared" si="3"/>
        <v>0</v>
      </c>
      <c r="N17" s="50"/>
      <c r="O17" s="9"/>
    </row>
    <row r="18" spans="2:15" ht="16.5" thickBot="1" x14ac:dyDescent="0.3">
      <c r="B18" s="15" t="s">
        <v>11</v>
      </c>
      <c r="C18" s="99">
        <f>'Spend Plan'!H45</f>
        <v>0</v>
      </c>
      <c r="D18" s="51"/>
      <c r="E18" s="52"/>
      <c r="F18" s="52"/>
      <c r="G18" s="52"/>
      <c r="H18" s="129"/>
      <c r="I18" s="52"/>
      <c r="J18" s="52"/>
      <c r="K18" s="130"/>
      <c r="L18" s="129"/>
      <c r="M18" s="52"/>
      <c r="N18" s="53">
        <f>C18-SUM(D18:M18)</f>
        <v>0</v>
      </c>
      <c r="O18" s="11" t="e">
        <f>(D18/C18)-1</f>
        <v>#DIV/0!</v>
      </c>
    </row>
    <row r="19" spans="2:15" ht="15.75" x14ac:dyDescent="0.25">
      <c r="B19" s="2"/>
      <c r="C19" s="16"/>
      <c r="D19" s="17"/>
      <c r="E19" s="17"/>
      <c r="F19" s="18"/>
      <c r="G19" s="17"/>
      <c r="H19" s="18"/>
      <c r="I19" s="17"/>
      <c r="J19" s="18"/>
      <c r="K19" s="17"/>
      <c r="L19" s="18"/>
      <c r="M19" s="17"/>
      <c r="N19" s="16"/>
      <c r="O19" s="19"/>
    </row>
    <row r="20" spans="2:15" ht="15.75" thickBot="1" x14ac:dyDescent="0.3">
      <c r="B20" s="25"/>
      <c r="C20" s="56" t="s">
        <v>5</v>
      </c>
      <c r="D20" s="56" t="s">
        <v>36</v>
      </c>
      <c r="E20" s="57" t="s">
        <v>34</v>
      </c>
      <c r="G20" s="54"/>
      <c r="I20" s="54"/>
      <c r="K20" s="54"/>
      <c r="M20" s="20"/>
    </row>
    <row r="21" spans="2:15" ht="16.5" thickBot="1" x14ac:dyDescent="0.3">
      <c r="B21" s="27" t="s">
        <v>12</v>
      </c>
      <c r="C21" s="100">
        <f>C17+C18</f>
        <v>0</v>
      </c>
      <c r="D21" s="55">
        <f>SUM(D17:M18)</f>
        <v>0</v>
      </c>
      <c r="E21" s="55">
        <f>C21-D21</f>
        <v>0</v>
      </c>
      <c r="M21" s="24"/>
    </row>
    <row r="22" spans="2:15" ht="15.75" x14ac:dyDescent="0.25">
      <c r="B22" s="1"/>
      <c r="C22" s="1"/>
      <c r="E22" s="21"/>
      <c r="F22" s="21"/>
      <c r="G22" s="21"/>
      <c r="H22" s="21"/>
      <c r="I22" s="21"/>
      <c r="J22" s="21"/>
      <c r="K22" s="21"/>
      <c r="L22" s="21"/>
      <c r="M22" s="22"/>
    </row>
  </sheetData>
  <sheetProtection algorithmName="SHA-512" hashValue="4EcNI0rWjyYtHUY1imdXxJa97GTnMgEbHzFWo3QCW8syDJRakIIsb6BbKJUeQyeDARzOlXnvEk6iwujfOBElOQ==" saltValue="+kH39TWxraooKeVTJsj2Mw==" spinCount="100000" sheet="1" formatColumns="0"/>
  <mergeCells count="6">
    <mergeCell ref="C1:N1"/>
    <mergeCell ref="B6:C6"/>
    <mergeCell ref="D6:G6"/>
    <mergeCell ref="H6:K6"/>
    <mergeCell ref="N6:N7"/>
    <mergeCell ref="L6:M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8CD2C-B3EB-4627-B183-EB8D567E1C8C}">
  <dimension ref="A1:O22"/>
  <sheetViews>
    <sheetView topLeftCell="B1" workbookViewId="0">
      <selection activeCell="C11" sqref="C11"/>
    </sheetView>
  </sheetViews>
  <sheetFormatPr defaultRowHeight="15" x14ac:dyDescent="0.25"/>
  <cols>
    <col min="1" max="1" width="0" hidden="1" customWidth="1"/>
    <col min="2" max="2" width="27.140625" customWidth="1"/>
    <col min="3" max="3" width="19.42578125" bestFit="1" customWidth="1"/>
    <col min="4" max="5" width="18.28515625" customWidth="1"/>
    <col min="6" max="6" width="19.140625" customWidth="1"/>
    <col min="7" max="9" width="18.28515625" customWidth="1"/>
    <col min="10" max="10" width="19.7109375" customWidth="1"/>
    <col min="11" max="11" width="18.28515625" customWidth="1"/>
    <col min="12" max="12" width="21.42578125" customWidth="1"/>
    <col min="13" max="13" width="19.5703125" customWidth="1"/>
    <col min="14" max="14" width="20.140625" customWidth="1"/>
  </cols>
  <sheetData>
    <row r="1" spans="1:15" ht="18.75" thickBot="1" x14ac:dyDescent="0.3">
      <c r="B1" s="3" t="s">
        <v>18</v>
      </c>
      <c r="C1" s="229" t="str">
        <f>VLOOKUP(B1,'Spend Plan'!B5:L5,2,0)</f>
        <v>Siskiyou</v>
      </c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1"/>
      <c r="O1" s="59" t="s">
        <v>37</v>
      </c>
    </row>
    <row r="2" spans="1:15" ht="16.5" thickBot="1" x14ac:dyDescent="0.3">
      <c r="B2" s="2"/>
      <c r="C2" s="5"/>
      <c r="D2" s="5"/>
      <c r="E2" s="26"/>
      <c r="F2" s="26"/>
      <c r="G2" s="26"/>
      <c r="H2" s="26"/>
      <c r="I2" s="26"/>
      <c r="J2" s="26"/>
      <c r="K2" s="26"/>
      <c r="L2" s="26"/>
      <c r="M2" s="26"/>
      <c r="N2" s="6"/>
      <c r="O2" s="4"/>
    </row>
    <row r="3" spans="1:15" ht="31.5" x14ac:dyDescent="0.25">
      <c r="B3" s="28" t="s">
        <v>45</v>
      </c>
      <c r="C3" s="30" t="s">
        <v>51</v>
      </c>
      <c r="E3" s="23"/>
      <c r="F3" s="23"/>
      <c r="G3" s="23"/>
      <c r="H3" s="23"/>
      <c r="I3" s="23"/>
      <c r="J3" s="23"/>
      <c r="K3" s="23"/>
      <c r="L3" s="23"/>
      <c r="M3" s="23"/>
    </row>
    <row r="4" spans="1:15" ht="16.5" thickBot="1" x14ac:dyDescent="0.3">
      <c r="A4" s="58" t="str">
        <f>O1</f>
        <v>alpine</v>
      </c>
      <c r="B4" s="29"/>
      <c r="C4" s="93">
        <f>'Spend Plan'!I49</f>
        <v>326728</v>
      </c>
    </row>
    <row r="5" spans="1:15" ht="15.75" thickBot="1" x14ac:dyDescent="0.3">
      <c r="E5" s="8"/>
    </row>
    <row r="6" spans="1:15" ht="16.5" thickBot="1" x14ac:dyDescent="0.3">
      <c r="B6" s="234" t="s">
        <v>54</v>
      </c>
      <c r="C6" s="236"/>
      <c r="D6" s="234" t="s">
        <v>60</v>
      </c>
      <c r="E6" s="235"/>
      <c r="F6" s="235"/>
      <c r="G6" s="235"/>
      <c r="H6" s="234" t="s">
        <v>61</v>
      </c>
      <c r="I6" s="235"/>
      <c r="J6" s="235"/>
      <c r="K6" s="236"/>
      <c r="L6" s="234" t="s">
        <v>62</v>
      </c>
      <c r="M6" s="236"/>
      <c r="N6" s="237" t="s">
        <v>34</v>
      </c>
    </row>
    <row r="7" spans="1:15" ht="48" thickBot="1" x14ac:dyDescent="0.3">
      <c r="B7" s="35" t="s">
        <v>0</v>
      </c>
      <c r="C7" s="34" t="s">
        <v>6</v>
      </c>
      <c r="D7" s="31" t="s">
        <v>67</v>
      </c>
      <c r="E7" s="32" t="s">
        <v>68</v>
      </c>
      <c r="F7" s="33" t="s">
        <v>69</v>
      </c>
      <c r="G7" s="112" t="s">
        <v>70</v>
      </c>
      <c r="H7" s="31" t="s">
        <v>72</v>
      </c>
      <c r="I7" s="32" t="s">
        <v>71</v>
      </c>
      <c r="J7" s="33" t="s">
        <v>73</v>
      </c>
      <c r="K7" s="112" t="s">
        <v>74</v>
      </c>
      <c r="L7" s="172" t="s">
        <v>75</v>
      </c>
      <c r="M7" s="173" t="s">
        <v>35</v>
      </c>
      <c r="N7" s="238"/>
      <c r="O7" s="9" t="s">
        <v>7</v>
      </c>
    </row>
    <row r="8" spans="1:15" ht="15.75" x14ac:dyDescent="0.25">
      <c r="B8" s="10" t="s">
        <v>13</v>
      </c>
      <c r="C8" s="94">
        <f>SUM('Spend Plan'!I17)-'Spend Plan'!I16</f>
        <v>0</v>
      </c>
      <c r="D8" s="36"/>
      <c r="E8" s="37"/>
      <c r="F8" s="37"/>
      <c r="G8" s="38"/>
      <c r="H8" s="131"/>
      <c r="I8" s="38"/>
      <c r="J8" s="37"/>
      <c r="K8" s="120"/>
      <c r="L8" s="171"/>
      <c r="M8" s="38"/>
      <c r="N8" s="39">
        <f t="shared" ref="N8:N15" si="0">C8-SUM(D8:M8)</f>
        <v>0</v>
      </c>
      <c r="O8" s="11" t="e">
        <f>(D8/C8)-1</f>
        <v>#DIV/0!</v>
      </c>
    </row>
    <row r="9" spans="1:15" ht="15.75" x14ac:dyDescent="0.25">
      <c r="B9" s="12" t="s">
        <v>1</v>
      </c>
      <c r="C9" s="95">
        <f>'Spend Plan'!I16</f>
        <v>0</v>
      </c>
      <c r="D9" s="40"/>
      <c r="E9" s="37"/>
      <c r="F9" s="37"/>
      <c r="G9" s="37"/>
      <c r="H9" s="119"/>
      <c r="I9" s="37"/>
      <c r="J9" s="37"/>
      <c r="K9" s="121"/>
      <c r="L9" s="119"/>
      <c r="M9" s="37"/>
      <c r="N9" s="41">
        <f t="shared" si="0"/>
        <v>0</v>
      </c>
      <c r="O9" s="11"/>
    </row>
    <row r="10" spans="1:15" ht="15.75" x14ac:dyDescent="0.25">
      <c r="B10" s="13" t="s">
        <v>20</v>
      </c>
      <c r="C10" s="96">
        <f>'Spend Plan'!I20</f>
        <v>0</v>
      </c>
      <c r="D10" s="42"/>
      <c r="E10" s="43"/>
      <c r="F10" s="43"/>
      <c r="G10" s="43"/>
      <c r="H10" s="122"/>
      <c r="I10" s="43"/>
      <c r="J10" s="43"/>
      <c r="K10" s="123"/>
      <c r="L10" s="122"/>
      <c r="M10" s="43"/>
      <c r="N10" s="41">
        <f t="shared" si="0"/>
        <v>0</v>
      </c>
      <c r="O10" s="11" t="e">
        <f t="shared" ref="O10:O15" si="1">(D10/C10)-1</f>
        <v>#DIV/0!</v>
      </c>
    </row>
    <row r="11" spans="1:15" ht="15.75" x14ac:dyDescent="0.25">
      <c r="B11" s="13" t="s">
        <v>3</v>
      </c>
      <c r="C11" s="96">
        <f>'Spend Plan'!I22</f>
        <v>0</v>
      </c>
      <c r="D11" s="42"/>
      <c r="E11" s="43"/>
      <c r="F11" s="43"/>
      <c r="G11" s="43"/>
      <c r="H11" s="122"/>
      <c r="I11" s="43"/>
      <c r="J11" s="43"/>
      <c r="K11" s="123"/>
      <c r="L11" s="122"/>
      <c r="M11" s="43"/>
      <c r="N11" s="41">
        <f t="shared" si="0"/>
        <v>0</v>
      </c>
      <c r="O11" s="11" t="e">
        <f t="shared" si="1"/>
        <v>#DIV/0!</v>
      </c>
    </row>
    <row r="12" spans="1:15" ht="15.75" x14ac:dyDescent="0.25">
      <c r="B12" s="13" t="s">
        <v>4</v>
      </c>
      <c r="C12" s="96">
        <f>'Spend Plan'!I23</f>
        <v>0</v>
      </c>
      <c r="D12" s="42"/>
      <c r="E12" s="43"/>
      <c r="F12" s="43"/>
      <c r="G12" s="43"/>
      <c r="H12" s="122"/>
      <c r="I12" s="43"/>
      <c r="J12" s="43"/>
      <c r="K12" s="123"/>
      <c r="L12" s="122"/>
      <c r="M12" s="43"/>
      <c r="N12" s="44">
        <f t="shared" si="0"/>
        <v>0</v>
      </c>
      <c r="O12" s="11" t="e">
        <f t="shared" si="1"/>
        <v>#DIV/0!</v>
      </c>
    </row>
    <row r="13" spans="1:15" ht="15.75" x14ac:dyDescent="0.25">
      <c r="B13" s="13" t="s">
        <v>2</v>
      </c>
      <c r="C13" s="96">
        <f>'Spend Plan'!I27</f>
        <v>0</v>
      </c>
      <c r="D13" s="42"/>
      <c r="E13" s="43"/>
      <c r="F13" s="43"/>
      <c r="G13" s="43"/>
      <c r="H13" s="122"/>
      <c r="I13" s="43"/>
      <c r="J13" s="43"/>
      <c r="K13" s="123"/>
      <c r="L13" s="122"/>
      <c r="M13" s="43"/>
      <c r="N13" s="44">
        <f t="shared" si="0"/>
        <v>0</v>
      </c>
      <c r="O13" s="11" t="e">
        <f t="shared" si="1"/>
        <v>#DIV/0!</v>
      </c>
    </row>
    <row r="14" spans="1:15" ht="15.75" x14ac:dyDescent="0.25">
      <c r="B14" s="13" t="s">
        <v>8</v>
      </c>
      <c r="C14" s="96">
        <f>'Spend Plan'!I42</f>
        <v>0</v>
      </c>
      <c r="D14" s="42"/>
      <c r="E14" s="43"/>
      <c r="F14" s="43"/>
      <c r="G14" s="43"/>
      <c r="H14" s="122"/>
      <c r="I14" s="43"/>
      <c r="J14" s="43"/>
      <c r="K14" s="123"/>
      <c r="L14" s="122"/>
      <c r="M14" s="43"/>
      <c r="N14" s="44">
        <f t="shared" si="0"/>
        <v>0</v>
      </c>
      <c r="O14" s="11" t="e">
        <f t="shared" si="1"/>
        <v>#DIV/0!</v>
      </c>
    </row>
    <row r="15" spans="1:15" ht="15.75" x14ac:dyDescent="0.25">
      <c r="B15" s="13" t="s">
        <v>9</v>
      </c>
      <c r="C15" s="96">
        <f>'Spend Plan'!I30</f>
        <v>0</v>
      </c>
      <c r="D15" s="42"/>
      <c r="E15" s="43"/>
      <c r="F15" s="43"/>
      <c r="G15" s="43"/>
      <c r="H15" s="122"/>
      <c r="I15" s="43"/>
      <c r="J15" s="43"/>
      <c r="K15" s="123"/>
      <c r="L15" s="122"/>
      <c r="M15" s="43"/>
      <c r="N15" s="44">
        <f t="shared" si="0"/>
        <v>0</v>
      </c>
      <c r="O15" s="11" t="e">
        <f t="shared" si="1"/>
        <v>#DIV/0!</v>
      </c>
    </row>
    <row r="16" spans="1:15" ht="15.75" x14ac:dyDescent="0.25">
      <c r="B16" s="14"/>
      <c r="C16" s="97"/>
      <c r="D16" s="202"/>
      <c r="E16" s="202"/>
      <c r="F16" s="202"/>
      <c r="G16" s="202"/>
      <c r="H16" s="203"/>
      <c r="I16" s="204"/>
      <c r="J16" s="204"/>
      <c r="K16" s="205"/>
      <c r="L16" s="203"/>
      <c r="M16" s="206"/>
      <c r="N16" s="47"/>
      <c r="O16" s="9"/>
    </row>
    <row r="17" spans="2:15" ht="15.75" x14ac:dyDescent="0.25">
      <c r="B17" s="7" t="s">
        <v>10</v>
      </c>
      <c r="C17" s="98">
        <f t="shared" ref="C17" si="2">SUM(C8:C16)</f>
        <v>0</v>
      </c>
      <c r="D17" s="207">
        <f t="shared" ref="D17:M17" si="3">SUM(D8:D15)</f>
        <v>0</v>
      </c>
      <c r="E17" s="208">
        <f t="shared" si="3"/>
        <v>0</v>
      </c>
      <c r="F17" s="208">
        <f t="shared" si="3"/>
        <v>0</v>
      </c>
      <c r="G17" s="208">
        <f t="shared" si="3"/>
        <v>0</v>
      </c>
      <c r="H17" s="209">
        <f t="shared" si="3"/>
        <v>0</v>
      </c>
      <c r="I17" s="208">
        <f t="shared" si="3"/>
        <v>0</v>
      </c>
      <c r="J17" s="208">
        <f t="shared" si="3"/>
        <v>0</v>
      </c>
      <c r="K17" s="210">
        <f t="shared" si="3"/>
        <v>0</v>
      </c>
      <c r="L17" s="209">
        <f t="shared" si="3"/>
        <v>0</v>
      </c>
      <c r="M17" s="208">
        <f t="shared" si="3"/>
        <v>0</v>
      </c>
      <c r="N17" s="50"/>
      <c r="O17" s="9"/>
    </row>
    <row r="18" spans="2:15" ht="16.5" thickBot="1" x14ac:dyDescent="0.3">
      <c r="B18" s="15" t="s">
        <v>11</v>
      </c>
      <c r="C18" s="99">
        <f>'Spend Plan'!I45</f>
        <v>0</v>
      </c>
      <c r="D18" s="51"/>
      <c r="E18" s="52"/>
      <c r="F18" s="52"/>
      <c r="G18" s="52"/>
      <c r="H18" s="129"/>
      <c r="I18" s="52"/>
      <c r="J18" s="52"/>
      <c r="K18" s="130"/>
      <c r="L18" s="129"/>
      <c r="M18" s="52"/>
      <c r="N18" s="53">
        <f>C18-SUM(D18:M18)</f>
        <v>0</v>
      </c>
      <c r="O18" s="11" t="e">
        <f>(D18/C18)-1</f>
        <v>#DIV/0!</v>
      </c>
    </row>
    <row r="19" spans="2:15" ht="15.75" x14ac:dyDescent="0.25">
      <c r="B19" s="2"/>
      <c r="C19" s="16"/>
      <c r="D19" s="17"/>
      <c r="E19" s="17"/>
      <c r="F19" s="18"/>
      <c r="G19" s="17"/>
      <c r="H19" s="18"/>
      <c r="I19" s="17"/>
      <c r="J19" s="18"/>
      <c r="K19" s="17"/>
      <c r="L19" s="18"/>
      <c r="M19" s="17"/>
      <c r="N19" s="16"/>
      <c r="O19" s="19"/>
    </row>
    <row r="20" spans="2:15" ht="15.75" thickBot="1" x14ac:dyDescent="0.3">
      <c r="B20" s="25"/>
      <c r="C20" s="56" t="s">
        <v>5</v>
      </c>
      <c r="D20" s="56" t="s">
        <v>36</v>
      </c>
      <c r="E20" s="57" t="s">
        <v>34</v>
      </c>
      <c r="G20" s="54"/>
      <c r="I20" s="54"/>
      <c r="K20" s="54"/>
      <c r="M20" s="20"/>
    </row>
    <row r="21" spans="2:15" ht="16.5" thickBot="1" x14ac:dyDescent="0.3">
      <c r="B21" s="27" t="s">
        <v>12</v>
      </c>
      <c r="C21" s="100">
        <f>C17+C18</f>
        <v>0</v>
      </c>
      <c r="D21" s="55">
        <f>SUM(D17:M18)</f>
        <v>0</v>
      </c>
      <c r="E21" s="55">
        <f>C21-D21</f>
        <v>0</v>
      </c>
      <c r="M21" s="24"/>
    </row>
    <row r="22" spans="2:15" ht="15.75" x14ac:dyDescent="0.25">
      <c r="B22" s="1"/>
      <c r="C22" s="1"/>
      <c r="E22" s="21"/>
      <c r="F22" s="21"/>
      <c r="G22" s="21"/>
      <c r="H22" s="21"/>
      <c r="I22" s="21"/>
      <c r="J22" s="21"/>
      <c r="K22" s="21"/>
      <c r="L22" s="21"/>
      <c r="M22" s="22"/>
    </row>
  </sheetData>
  <sheetProtection algorithmName="SHA-512" hashValue="q6cH+vHIaPrgkPYih9Xv1FTv/PQ/YzgOMt8PI+kOFd6KokKyKWpRKl0XMAbrVDSOjX3hNG2pUx3nhUk9AuR0Hg==" saltValue="Z6sFxbFJeupatWoIXFetnQ==" spinCount="100000" sheet="1" formatColumns="0"/>
  <mergeCells count="6">
    <mergeCell ref="C1:N1"/>
    <mergeCell ref="B6:C6"/>
    <mergeCell ref="D6:G6"/>
    <mergeCell ref="H6:K6"/>
    <mergeCell ref="N6:N7"/>
    <mergeCell ref="L6:M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8F9EB-ECF9-447E-BF4C-B18F9A474F66}">
  <dimension ref="A1:O22"/>
  <sheetViews>
    <sheetView topLeftCell="B1" workbookViewId="0">
      <selection activeCell="C11" sqref="C11"/>
    </sheetView>
  </sheetViews>
  <sheetFormatPr defaultRowHeight="15" x14ac:dyDescent="0.25"/>
  <cols>
    <col min="1" max="1" width="0" hidden="1" customWidth="1"/>
    <col min="2" max="2" width="27.140625" customWidth="1"/>
    <col min="3" max="3" width="19.42578125" bestFit="1" customWidth="1"/>
    <col min="4" max="5" width="18.28515625" customWidth="1"/>
    <col min="6" max="6" width="19.140625" customWidth="1"/>
    <col min="7" max="9" width="18.28515625" customWidth="1"/>
    <col min="10" max="10" width="19.7109375" customWidth="1"/>
    <col min="11" max="11" width="18.28515625" customWidth="1"/>
    <col min="12" max="12" width="21.42578125" customWidth="1"/>
    <col min="13" max="13" width="19.5703125" customWidth="1"/>
    <col min="14" max="14" width="20.140625" customWidth="1"/>
  </cols>
  <sheetData>
    <row r="1" spans="1:15" ht="18.75" thickBot="1" x14ac:dyDescent="0.3">
      <c r="B1" s="3" t="s">
        <v>18</v>
      </c>
      <c r="C1" s="229" t="str">
        <f>VLOOKUP(B1,'Spend Plan'!B5:L5,2,0)</f>
        <v>Siskiyou</v>
      </c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1"/>
      <c r="O1" s="59" t="s">
        <v>37</v>
      </c>
    </row>
    <row r="2" spans="1:15" ht="16.5" thickBot="1" x14ac:dyDescent="0.3">
      <c r="B2" s="2"/>
      <c r="C2" s="5"/>
      <c r="D2" s="5"/>
      <c r="E2" s="26"/>
      <c r="F2" s="26"/>
      <c r="G2" s="26"/>
      <c r="H2" s="26"/>
      <c r="I2" s="26"/>
      <c r="J2" s="26"/>
      <c r="K2" s="26"/>
      <c r="L2" s="26"/>
      <c r="M2" s="26"/>
      <c r="N2" s="6"/>
      <c r="O2" s="4"/>
    </row>
    <row r="3" spans="1:15" ht="31.5" x14ac:dyDescent="0.25">
      <c r="B3" s="28" t="s">
        <v>41</v>
      </c>
      <c r="C3" s="30" t="s">
        <v>51</v>
      </c>
      <c r="E3" s="23"/>
      <c r="F3" s="23"/>
      <c r="G3" s="23"/>
      <c r="H3" s="23"/>
      <c r="I3" s="23"/>
      <c r="J3" s="23"/>
      <c r="K3" s="23"/>
      <c r="L3" s="23"/>
      <c r="M3" s="23"/>
    </row>
    <row r="4" spans="1:15" ht="16.5" thickBot="1" x14ac:dyDescent="0.3">
      <c r="A4" s="58" t="str">
        <f>O1</f>
        <v>alpine</v>
      </c>
      <c r="B4" s="29"/>
      <c r="C4" s="93">
        <f>'Spend Plan'!J49</f>
        <v>577208</v>
      </c>
    </row>
    <row r="5" spans="1:15" ht="15.75" thickBot="1" x14ac:dyDescent="0.3">
      <c r="E5" s="8"/>
    </row>
    <row r="6" spans="1:15" ht="16.5" thickBot="1" x14ac:dyDescent="0.3">
      <c r="B6" s="234" t="s">
        <v>55</v>
      </c>
      <c r="C6" s="236"/>
      <c r="D6" s="234" t="s">
        <v>60</v>
      </c>
      <c r="E6" s="235"/>
      <c r="F6" s="235"/>
      <c r="G6" s="235"/>
      <c r="H6" s="234" t="s">
        <v>61</v>
      </c>
      <c r="I6" s="235"/>
      <c r="J6" s="235"/>
      <c r="K6" s="236"/>
      <c r="L6" s="234" t="s">
        <v>62</v>
      </c>
      <c r="M6" s="236"/>
      <c r="N6" s="237" t="s">
        <v>34</v>
      </c>
    </row>
    <row r="7" spans="1:15" ht="48" thickBot="1" x14ac:dyDescent="0.3">
      <c r="B7" s="35" t="s">
        <v>0</v>
      </c>
      <c r="C7" s="34" t="s">
        <v>6</v>
      </c>
      <c r="D7" s="31" t="s">
        <v>67</v>
      </c>
      <c r="E7" s="32" t="s">
        <v>68</v>
      </c>
      <c r="F7" s="33" t="s">
        <v>69</v>
      </c>
      <c r="G7" s="112" t="s">
        <v>70</v>
      </c>
      <c r="H7" s="31" t="s">
        <v>72</v>
      </c>
      <c r="I7" s="32" t="s">
        <v>71</v>
      </c>
      <c r="J7" s="33" t="s">
        <v>73</v>
      </c>
      <c r="K7" s="112" t="s">
        <v>74</v>
      </c>
      <c r="L7" s="172" t="s">
        <v>75</v>
      </c>
      <c r="M7" s="173" t="s">
        <v>35</v>
      </c>
      <c r="N7" s="238"/>
      <c r="O7" s="9" t="s">
        <v>7</v>
      </c>
    </row>
    <row r="8" spans="1:15" ht="15.75" x14ac:dyDescent="0.25">
      <c r="B8" s="10" t="s">
        <v>13</v>
      </c>
      <c r="C8" s="94">
        <f>SUM('Spend Plan'!J17)-'Spend Plan'!J16</f>
        <v>0</v>
      </c>
      <c r="D8" s="36"/>
      <c r="E8" s="37"/>
      <c r="F8" s="37"/>
      <c r="G8" s="38"/>
      <c r="H8" s="131"/>
      <c r="I8" s="38"/>
      <c r="J8" s="37"/>
      <c r="K8" s="120"/>
      <c r="L8" s="171"/>
      <c r="M8" s="38"/>
      <c r="N8" s="39">
        <f t="shared" ref="N8:N15" si="0">C8-SUM(D8:M8)</f>
        <v>0</v>
      </c>
      <c r="O8" s="11" t="e">
        <f>(D8/C8)-1</f>
        <v>#DIV/0!</v>
      </c>
    </row>
    <row r="9" spans="1:15" ht="15.75" x14ac:dyDescent="0.25">
      <c r="B9" s="12" t="s">
        <v>1</v>
      </c>
      <c r="C9" s="95">
        <f>'Spend Plan'!J16</f>
        <v>0</v>
      </c>
      <c r="D9" s="40"/>
      <c r="E9" s="37"/>
      <c r="F9" s="37"/>
      <c r="G9" s="37"/>
      <c r="H9" s="119"/>
      <c r="I9" s="37"/>
      <c r="J9" s="37"/>
      <c r="K9" s="121"/>
      <c r="L9" s="119"/>
      <c r="M9" s="37"/>
      <c r="N9" s="41">
        <f t="shared" si="0"/>
        <v>0</v>
      </c>
      <c r="O9" s="11"/>
    </row>
    <row r="10" spans="1:15" ht="15.75" x14ac:dyDescent="0.25">
      <c r="B10" s="13" t="s">
        <v>20</v>
      </c>
      <c r="C10" s="96">
        <f>'Spend Plan'!J20</f>
        <v>0</v>
      </c>
      <c r="D10" s="42"/>
      <c r="E10" s="43"/>
      <c r="F10" s="43"/>
      <c r="G10" s="43"/>
      <c r="H10" s="122"/>
      <c r="I10" s="43"/>
      <c r="J10" s="43"/>
      <c r="K10" s="123"/>
      <c r="L10" s="122"/>
      <c r="M10" s="43"/>
      <c r="N10" s="41">
        <f t="shared" si="0"/>
        <v>0</v>
      </c>
      <c r="O10" s="11" t="e">
        <f t="shared" ref="O10:O15" si="1">(D10/C10)-1</f>
        <v>#DIV/0!</v>
      </c>
    </row>
    <row r="11" spans="1:15" ht="15.75" x14ac:dyDescent="0.25">
      <c r="B11" s="13" t="s">
        <v>3</v>
      </c>
      <c r="C11" s="96">
        <f>'Spend Plan'!J22</f>
        <v>0</v>
      </c>
      <c r="D11" s="42"/>
      <c r="E11" s="43"/>
      <c r="F11" s="43"/>
      <c r="G11" s="43"/>
      <c r="H11" s="122"/>
      <c r="I11" s="43"/>
      <c r="J11" s="43"/>
      <c r="K11" s="123"/>
      <c r="L11" s="122"/>
      <c r="M11" s="43"/>
      <c r="N11" s="41">
        <f t="shared" si="0"/>
        <v>0</v>
      </c>
      <c r="O11" s="11" t="e">
        <f t="shared" si="1"/>
        <v>#DIV/0!</v>
      </c>
    </row>
    <row r="12" spans="1:15" ht="15.75" x14ac:dyDescent="0.25">
      <c r="B12" s="13" t="s">
        <v>4</v>
      </c>
      <c r="C12" s="96">
        <f>'Spend Plan'!J23</f>
        <v>0</v>
      </c>
      <c r="D12" s="42"/>
      <c r="E12" s="43"/>
      <c r="F12" s="43"/>
      <c r="G12" s="43"/>
      <c r="H12" s="122"/>
      <c r="I12" s="43"/>
      <c r="J12" s="43"/>
      <c r="K12" s="123"/>
      <c r="L12" s="122"/>
      <c r="M12" s="43"/>
      <c r="N12" s="44">
        <f t="shared" si="0"/>
        <v>0</v>
      </c>
      <c r="O12" s="11" t="e">
        <f t="shared" si="1"/>
        <v>#DIV/0!</v>
      </c>
    </row>
    <row r="13" spans="1:15" ht="15.75" x14ac:dyDescent="0.25">
      <c r="B13" s="13" t="s">
        <v>2</v>
      </c>
      <c r="C13" s="96">
        <f>'Spend Plan'!J27</f>
        <v>0</v>
      </c>
      <c r="D13" s="42"/>
      <c r="E13" s="43"/>
      <c r="F13" s="43"/>
      <c r="G13" s="43"/>
      <c r="H13" s="122"/>
      <c r="I13" s="43"/>
      <c r="J13" s="43"/>
      <c r="K13" s="123"/>
      <c r="L13" s="122"/>
      <c r="M13" s="43"/>
      <c r="N13" s="44">
        <f t="shared" si="0"/>
        <v>0</v>
      </c>
      <c r="O13" s="11" t="e">
        <f t="shared" si="1"/>
        <v>#DIV/0!</v>
      </c>
    </row>
    <row r="14" spans="1:15" ht="15.75" x14ac:dyDescent="0.25">
      <c r="B14" s="13" t="s">
        <v>8</v>
      </c>
      <c r="C14" s="96">
        <f>'Spend Plan'!J42</f>
        <v>0</v>
      </c>
      <c r="D14" s="42"/>
      <c r="E14" s="43"/>
      <c r="F14" s="43"/>
      <c r="G14" s="43"/>
      <c r="H14" s="122"/>
      <c r="I14" s="43"/>
      <c r="J14" s="43"/>
      <c r="K14" s="123"/>
      <c r="L14" s="122"/>
      <c r="M14" s="43"/>
      <c r="N14" s="44">
        <f t="shared" si="0"/>
        <v>0</v>
      </c>
      <c r="O14" s="11" t="e">
        <f t="shared" si="1"/>
        <v>#DIV/0!</v>
      </c>
    </row>
    <row r="15" spans="1:15" ht="15.75" x14ac:dyDescent="0.25">
      <c r="B15" s="13" t="s">
        <v>9</v>
      </c>
      <c r="C15" s="96">
        <f>'Spend Plan'!J30</f>
        <v>0</v>
      </c>
      <c r="D15" s="42"/>
      <c r="E15" s="43"/>
      <c r="F15" s="43"/>
      <c r="G15" s="43"/>
      <c r="H15" s="122"/>
      <c r="I15" s="43"/>
      <c r="J15" s="43"/>
      <c r="K15" s="123"/>
      <c r="L15" s="122"/>
      <c r="M15" s="43"/>
      <c r="N15" s="44">
        <f t="shared" si="0"/>
        <v>0</v>
      </c>
      <c r="O15" s="11" t="e">
        <f t="shared" si="1"/>
        <v>#DIV/0!</v>
      </c>
    </row>
    <row r="16" spans="1:15" ht="15.75" x14ac:dyDescent="0.25">
      <c r="B16" s="14"/>
      <c r="C16" s="97"/>
      <c r="D16" s="202"/>
      <c r="E16" s="202"/>
      <c r="F16" s="202"/>
      <c r="G16" s="202"/>
      <c r="H16" s="203"/>
      <c r="I16" s="204"/>
      <c r="J16" s="204"/>
      <c r="K16" s="205"/>
      <c r="L16" s="203"/>
      <c r="M16" s="206"/>
      <c r="N16" s="47"/>
      <c r="O16" s="9"/>
    </row>
    <row r="17" spans="2:15" ht="15.75" x14ac:dyDescent="0.25">
      <c r="B17" s="7" t="s">
        <v>10</v>
      </c>
      <c r="C17" s="98">
        <f t="shared" ref="C17" si="2">SUM(C8:C16)</f>
        <v>0</v>
      </c>
      <c r="D17" s="207">
        <f t="shared" ref="D17:M17" si="3">SUM(D8:D15)</f>
        <v>0</v>
      </c>
      <c r="E17" s="208">
        <f t="shared" si="3"/>
        <v>0</v>
      </c>
      <c r="F17" s="208">
        <f t="shared" si="3"/>
        <v>0</v>
      </c>
      <c r="G17" s="208">
        <f t="shared" si="3"/>
        <v>0</v>
      </c>
      <c r="H17" s="209">
        <f t="shared" si="3"/>
        <v>0</v>
      </c>
      <c r="I17" s="208">
        <f t="shared" si="3"/>
        <v>0</v>
      </c>
      <c r="J17" s="208">
        <f t="shared" si="3"/>
        <v>0</v>
      </c>
      <c r="K17" s="210">
        <f t="shared" si="3"/>
        <v>0</v>
      </c>
      <c r="L17" s="209">
        <f t="shared" si="3"/>
        <v>0</v>
      </c>
      <c r="M17" s="208">
        <f t="shared" si="3"/>
        <v>0</v>
      </c>
      <c r="N17" s="50"/>
      <c r="O17" s="9"/>
    </row>
    <row r="18" spans="2:15" ht="16.5" thickBot="1" x14ac:dyDescent="0.3">
      <c r="B18" s="15" t="s">
        <v>11</v>
      </c>
      <c r="C18" s="99">
        <f>'Spend Plan'!J45</f>
        <v>0</v>
      </c>
      <c r="D18" s="51"/>
      <c r="E18" s="52"/>
      <c r="F18" s="52"/>
      <c r="G18" s="52"/>
      <c r="H18" s="129"/>
      <c r="I18" s="52"/>
      <c r="J18" s="52"/>
      <c r="K18" s="130"/>
      <c r="L18" s="129"/>
      <c r="M18" s="52"/>
      <c r="N18" s="53">
        <f>C18-SUM(D18:M18)</f>
        <v>0</v>
      </c>
      <c r="O18" s="11" t="e">
        <f>(D18/C18)-1</f>
        <v>#DIV/0!</v>
      </c>
    </row>
    <row r="19" spans="2:15" ht="15.75" x14ac:dyDescent="0.25">
      <c r="B19" s="2"/>
      <c r="C19" s="16"/>
      <c r="D19" s="17"/>
      <c r="E19" s="17"/>
      <c r="F19" s="18"/>
      <c r="G19" s="17"/>
      <c r="H19" s="18"/>
      <c r="I19" s="17"/>
      <c r="J19" s="18"/>
      <c r="K19" s="17"/>
      <c r="L19" s="18"/>
      <c r="M19" s="17"/>
      <c r="N19" s="16"/>
      <c r="O19" s="19"/>
    </row>
    <row r="20" spans="2:15" ht="15.75" thickBot="1" x14ac:dyDescent="0.3">
      <c r="B20" s="25"/>
      <c r="C20" s="56" t="s">
        <v>5</v>
      </c>
      <c r="D20" s="56" t="s">
        <v>36</v>
      </c>
      <c r="E20" s="57" t="s">
        <v>34</v>
      </c>
      <c r="G20" s="54"/>
      <c r="I20" s="54"/>
      <c r="K20" s="54"/>
      <c r="M20" s="20"/>
    </row>
    <row r="21" spans="2:15" ht="16.5" thickBot="1" x14ac:dyDescent="0.3">
      <c r="B21" s="27" t="s">
        <v>12</v>
      </c>
      <c r="C21" s="100">
        <f>C17+C18</f>
        <v>0</v>
      </c>
      <c r="D21" s="55">
        <f>SUM(D17:M18)</f>
        <v>0</v>
      </c>
      <c r="E21" s="55">
        <f>C21-D21</f>
        <v>0</v>
      </c>
      <c r="M21" s="24"/>
    </row>
    <row r="22" spans="2:15" ht="15.75" x14ac:dyDescent="0.25">
      <c r="B22" s="1"/>
      <c r="C22" s="1"/>
      <c r="E22" s="21"/>
      <c r="F22" s="21"/>
      <c r="G22" s="21"/>
      <c r="H22" s="21"/>
      <c r="I22" s="21"/>
      <c r="J22" s="21"/>
      <c r="K22" s="21"/>
      <c r="L22" s="21"/>
      <c r="M22" s="22"/>
    </row>
  </sheetData>
  <sheetProtection algorithmName="SHA-512" hashValue="jPVWeJ0QE7QYUF4FUlg0CYZWfOoUr+Vx+mRlcPu+N+ThIk63thFlaOOzy03o05KWE6Ij03xrTwlLccOWO/+x0Q==" saltValue="Ed3HN+WQSAjJOLYZwT2ZSQ==" spinCount="100000" sheet="1" formatColumns="0"/>
  <mergeCells count="6">
    <mergeCell ref="C1:N1"/>
    <mergeCell ref="B6:C6"/>
    <mergeCell ref="D6:G6"/>
    <mergeCell ref="H6:K6"/>
    <mergeCell ref="N6:N7"/>
    <mergeCell ref="L6:M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E0DA3-C480-4EF3-B1D5-EE3E4E6A701E}">
  <dimension ref="A1:O22"/>
  <sheetViews>
    <sheetView topLeftCell="B1" workbookViewId="0">
      <selection activeCell="C11" sqref="C11"/>
    </sheetView>
  </sheetViews>
  <sheetFormatPr defaultRowHeight="15" x14ac:dyDescent="0.25"/>
  <cols>
    <col min="1" max="1" width="0" hidden="1" customWidth="1"/>
    <col min="2" max="2" width="27.140625" customWidth="1"/>
    <col min="3" max="3" width="19.42578125" bestFit="1" customWidth="1"/>
    <col min="4" max="5" width="18.28515625" customWidth="1"/>
    <col min="6" max="6" width="19.140625" customWidth="1"/>
    <col min="7" max="9" width="18.28515625" customWidth="1"/>
    <col min="10" max="10" width="19.7109375" customWidth="1"/>
    <col min="11" max="11" width="18.28515625" customWidth="1"/>
    <col min="12" max="12" width="21.42578125" customWidth="1"/>
    <col min="13" max="13" width="19.5703125" customWidth="1"/>
    <col min="14" max="14" width="20.140625" customWidth="1"/>
  </cols>
  <sheetData>
    <row r="1" spans="1:15" ht="18.75" thickBot="1" x14ac:dyDescent="0.3">
      <c r="B1" s="3" t="s">
        <v>18</v>
      </c>
      <c r="C1" s="229" t="str">
        <f>VLOOKUP(B1,'Spend Plan'!B5:L5,2,0)</f>
        <v>Siskiyou</v>
      </c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1"/>
      <c r="O1" s="59" t="s">
        <v>37</v>
      </c>
    </row>
    <row r="2" spans="1:15" ht="16.5" thickBot="1" x14ac:dyDescent="0.3">
      <c r="B2" s="2"/>
      <c r="C2" s="5"/>
      <c r="D2" s="5"/>
      <c r="E2" s="26"/>
      <c r="F2" s="26"/>
      <c r="G2" s="26"/>
      <c r="H2" s="26"/>
      <c r="I2" s="26"/>
      <c r="J2" s="26"/>
      <c r="K2" s="26"/>
      <c r="L2" s="26"/>
      <c r="M2" s="26"/>
      <c r="N2" s="6"/>
      <c r="O2" s="4"/>
    </row>
    <row r="3" spans="1:15" ht="31.5" x14ac:dyDescent="0.25">
      <c r="B3" s="28" t="s">
        <v>57</v>
      </c>
      <c r="C3" s="30" t="s">
        <v>51</v>
      </c>
      <c r="E3" s="23"/>
      <c r="F3" s="23"/>
      <c r="G3" s="23"/>
      <c r="H3" s="23"/>
      <c r="I3" s="23"/>
      <c r="J3" s="23"/>
      <c r="K3" s="23"/>
      <c r="L3" s="23"/>
      <c r="M3" s="23"/>
    </row>
    <row r="4" spans="1:15" ht="16.5" thickBot="1" x14ac:dyDescent="0.3">
      <c r="A4" s="58" t="str">
        <f>O1</f>
        <v>alpine</v>
      </c>
      <c r="B4" s="29"/>
      <c r="C4" s="93">
        <f>'Spend Plan'!K49</f>
        <v>410217</v>
      </c>
    </row>
    <row r="5" spans="1:15" ht="15.75" thickBot="1" x14ac:dyDescent="0.3">
      <c r="E5" s="8"/>
    </row>
    <row r="6" spans="1:15" ht="16.5" thickBot="1" x14ac:dyDescent="0.3">
      <c r="B6" s="234" t="s">
        <v>56</v>
      </c>
      <c r="C6" s="236"/>
      <c r="D6" s="234" t="s">
        <v>60</v>
      </c>
      <c r="E6" s="235"/>
      <c r="F6" s="235"/>
      <c r="G6" s="235"/>
      <c r="H6" s="234" t="s">
        <v>61</v>
      </c>
      <c r="I6" s="235"/>
      <c r="J6" s="235"/>
      <c r="K6" s="236"/>
      <c r="L6" s="234" t="s">
        <v>62</v>
      </c>
      <c r="M6" s="236"/>
      <c r="N6" s="237" t="s">
        <v>34</v>
      </c>
    </row>
    <row r="7" spans="1:15" ht="48" thickBot="1" x14ac:dyDescent="0.3">
      <c r="B7" s="35" t="s">
        <v>0</v>
      </c>
      <c r="C7" s="34" t="s">
        <v>6</v>
      </c>
      <c r="D7" s="31" t="s">
        <v>67</v>
      </c>
      <c r="E7" s="32" t="s">
        <v>68</v>
      </c>
      <c r="F7" s="33" t="s">
        <v>69</v>
      </c>
      <c r="G7" s="112" t="s">
        <v>70</v>
      </c>
      <c r="H7" s="31" t="s">
        <v>72</v>
      </c>
      <c r="I7" s="32" t="s">
        <v>71</v>
      </c>
      <c r="J7" s="33" t="s">
        <v>73</v>
      </c>
      <c r="K7" s="112" t="s">
        <v>74</v>
      </c>
      <c r="L7" s="172" t="s">
        <v>75</v>
      </c>
      <c r="M7" s="173" t="s">
        <v>35</v>
      </c>
      <c r="N7" s="238"/>
      <c r="O7" s="9" t="s">
        <v>7</v>
      </c>
    </row>
    <row r="8" spans="1:15" ht="15.75" x14ac:dyDescent="0.25">
      <c r="B8" s="10" t="s">
        <v>13</v>
      </c>
      <c r="C8" s="94">
        <f>SUM('Spend Plan'!K17)-'Spend Plan'!K16</f>
        <v>0</v>
      </c>
      <c r="D8" s="36"/>
      <c r="E8" s="37"/>
      <c r="F8" s="37"/>
      <c r="G8" s="38"/>
      <c r="H8" s="131"/>
      <c r="I8" s="38"/>
      <c r="J8" s="37"/>
      <c r="K8" s="120"/>
      <c r="L8" s="171"/>
      <c r="M8" s="38"/>
      <c r="N8" s="39">
        <f t="shared" ref="N8:N15" si="0">C8-SUM(D8:M8)</f>
        <v>0</v>
      </c>
      <c r="O8" s="11" t="e">
        <f>(D8/C8)-1</f>
        <v>#DIV/0!</v>
      </c>
    </row>
    <row r="9" spans="1:15" ht="15.75" x14ac:dyDescent="0.25">
      <c r="B9" s="12" t="s">
        <v>1</v>
      </c>
      <c r="C9" s="95">
        <f>'Spend Plan'!K16</f>
        <v>0</v>
      </c>
      <c r="D9" s="40"/>
      <c r="E9" s="37"/>
      <c r="F9" s="37"/>
      <c r="G9" s="37"/>
      <c r="H9" s="119"/>
      <c r="I9" s="37"/>
      <c r="J9" s="37"/>
      <c r="K9" s="121"/>
      <c r="L9" s="119"/>
      <c r="M9" s="37"/>
      <c r="N9" s="41">
        <f t="shared" si="0"/>
        <v>0</v>
      </c>
      <c r="O9" s="11"/>
    </row>
    <row r="10" spans="1:15" ht="15.75" x14ac:dyDescent="0.25">
      <c r="B10" s="13" t="s">
        <v>20</v>
      </c>
      <c r="C10" s="96">
        <f>'Spend Plan'!K20</f>
        <v>0</v>
      </c>
      <c r="D10" s="42"/>
      <c r="E10" s="43"/>
      <c r="F10" s="43"/>
      <c r="G10" s="43"/>
      <c r="H10" s="122"/>
      <c r="I10" s="43"/>
      <c r="J10" s="43"/>
      <c r="K10" s="123"/>
      <c r="L10" s="122"/>
      <c r="M10" s="43"/>
      <c r="N10" s="41">
        <f t="shared" si="0"/>
        <v>0</v>
      </c>
      <c r="O10" s="11" t="e">
        <f t="shared" ref="O10:O15" si="1">(D10/C10)-1</f>
        <v>#DIV/0!</v>
      </c>
    </row>
    <row r="11" spans="1:15" ht="15.75" x14ac:dyDescent="0.25">
      <c r="B11" s="13" t="s">
        <v>3</v>
      </c>
      <c r="C11" s="96">
        <f>'Spend Plan'!K22</f>
        <v>0</v>
      </c>
      <c r="D11" s="42"/>
      <c r="E11" s="43"/>
      <c r="F11" s="43"/>
      <c r="G11" s="43"/>
      <c r="H11" s="122"/>
      <c r="I11" s="43"/>
      <c r="J11" s="43"/>
      <c r="K11" s="123"/>
      <c r="L11" s="122"/>
      <c r="M11" s="43"/>
      <c r="N11" s="41">
        <f t="shared" si="0"/>
        <v>0</v>
      </c>
      <c r="O11" s="11" t="e">
        <f t="shared" si="1"/>
        <v>#DIV/0!</v>
      </c>
    </row>
    <row r="12" spans="1:15" ht="15.75" x14ac:dyDescent="0.25">
      <c r="B12" s="13" t="s">
        <v>4</v>
      </c>
      <c r="C12" s="96">
        <f>'Spend Plan'!K23</f>
        <v>0</v>
      </c>
      <c r="D12" s="42"/>
      <c r="E12" s="43"/>
      <c r="F12" s="43"/>
      <c r="G12" s="43"/>
      <c r="H12" s="122"/>
      <c r="I12" s="43"/>
      <c r="J12" s="43"/>
      <c r="K12" s="123"/>
      <c r="L12" s="122"/>
      <c r="M12" s="43"/>
      <c r="N12" s="44">
        <f t="shared" si="0"/>
        <v>0</v>
      </c>
      <c r="O12" s="11" t="e">
        <f t="shared" si="1"/>
        <v>#DIV/0!</v>
      </c>
    </row>
    <row r="13" spans="1:15" ht="15.75" x14ac:dyDescent="0.25">
      <c r="B13" s="13" t="s">
        <v>2</v>
      </c>
      <c r="C13" s="96">
        <f>'Spend Plan'!K27</f>
        <v>0</v>
      </c>
      <c r="D13" s="42"/>
      <c r="E13" s="43"/>
      <c r="F13" s="43"/>
      <c r="G13" s="43"/>
      <c r="H13" s="122"/>
      <c r="I13" s="43"/>
      <c r="J13" s="43"/>
      <c r="K13" s="123"/>
      <c r="L13" s="122"/>
      <c r="M13" s="43"/>
      <c r="N13" s="44">
        <f t="shared" si="0"/>
        <v>0</v>
      </c>
      <c r="O13" s="11" t="e">
        <f t="shared" si="1"/>
        <v>#DIV/0!</v>
      </c>
    </row>
    <row r="14" spans="1:15" ht="15.75" x14ac:dyDescent="0.25">
      <c r="B14" s="13" t="s">
        <v>8</v>
      </c>
      <c r="C14" s="96">
        <f>'Spend Plan'!K42</f>
        <v>0</v>
      </c>
      <c r="D14" s="42"/>
      <c r="E14" s="43"/>
      <c r="F14" s="43"/>
      <c r="G14" s="43"/>
      <c r="H14" s="122"/>
      <c r="I14" s="43"/>
      <c r="J14" s="43"/>
      <c r="K14" s="123"/>
      <c r="L14" s="122"/>
      <c r="M14" s="43"/>
      <c r="N14" s="44">
        <f t="shared" si="0"/>
        <v>0</v>
      </c>
      <c r="O14" s="11" t="e">
        <f t="shared" si="1"/>
        <v>#DIV/0!</v>
      </c>
    </row>
    <row r="15" spans="1:15" ht="15.75" x14ac:dyDescent="0.25">
      <c r="B15" s="13" t="s">
        <v>9</v>
      </c>
      <c r="C15" s="96">
        <f>'Spend Plan'!K30</f>
        <v>0</v>
      </c>
      <c r="D15" s="42"/>
      <c r="E15" s="43"/>
      <c r="F15" s="43"/>
      <c r="G15" s="43"/>
      <c r="H15" s="122"/>
      <c r="I15" s="43"/>
      <c r="J15" s="43"/>
      <c r="K15" s="123"/>
      <c r="L15" s="122"/>
      <c r="M15" s="43"/>
      <c r="N15" s="44">
        <f t="shared" si="0"/>
        <v>0</v>
      </c>
      <c r="O15" s="11" t="e">
        <f t="shared" si="1"/>
        <v>#DIV/0!</v>
      </c>
    </row>
    <row r="16" spans="1:15" ht="15.75" x14ac:dyDescent="0.25">
      <c r="B16" s="14"/>
      <c r="C16" s="97"/>
      <c r="D16" s="202"/>
      <c r="E16" s="202"/>
      <c r="F16" s="202"/>
      <c r="G16" s="202"/>
      <c r="H16" s="203"/>
      <c r="I16" s="204"/>
      <c r="J16" s="204"/>
      <c r="K16" s="205"/>
      <c r="L16" s="203"/>
      <c r="M16" s="206"/>
      <c r="N16" s="47"/>
      <c r="O16" s="9"/>
    </row>
    <row r="17" spans="2:15" ht="15.75" x14ac:dyDescent="0.25">
      <c r="B17" s="7" t="s">
        <v>10</v>
      </c>
      <c r="C17" s="98">
        <f t="shared" ref="C17" si="2">SUM(C8:C16)</f>
        <v>0</v>
      </c>
      <c r="D17" s="207">
        <f t="shared" ref="D17:M17" si="3">SUM(D8:D15)</f>
        <v>0</v>
      </c>
      <c r="E17" s="208">
        <f t="shared" si="3"/>
        <v>0</v>
      </c>
      <c r="F17" s="208">
        <f t="shared" si="3"/>
        <v>0</v>
      </c>
      <c r="G17" s="208">
        <f t="shared" si="3"/>
        <v>0</v>
      </c>
      <c r="H17" s="209">
        <f t="shared" si="3"/>
        <v>0</v>
      </c>
      <c r="I17" s="208">
        <f t="shared" si="3"/>
        <v>0</v>
      </c>
      <c r="J17" s="208">
        <f t="shared" si="3"/>
        <v>0</v>
      </c>
      <c r="K17" s="210">
        <f t="shared" si="3"/>
        <v>0</v>
      </c>
      <c r="L17" s="209">
        <f t="shared" si="3"/>
        <v>0</v>
      </c>
      <c r="M17" s="208">
        <f t="shared" si="3"/>
        <v>0</v>
      </c>
      <c r="N17" s="50"/>
      <c r="O17" s="9"/>
    </row>
    <row r="18" spans="2:15" ht="16.5" thickBot="1" x14ac:dyDescent="0.3">
      <c r="B18" s="15" t="s">
        <v>11</v>
      </c>
      <c r="C18" s="99">
        <f>'Spend Plan'!K45</f>
        <v>0</v>
      </c>
      <c r="D18" s="51"/>
      <c r="E18" s="52"/>
      <c r="F18" s="52"/>
      <c r="G18" s="52"/>
      <c r="H18" s="129"/>
      <c r="I18" s="52"/>
      <c r="J18" s="52"/>
      <c r="K18" s="130"/>
      <c r="L18" s="129"/>
      <c r="M18" s="52"/>
      <c r="N18" s="53">
        <f>C18-SUM(D18:M18)</f>
        <v>0</v>
      </c>
      <c r="O18" s="11" t="e">
        <f>(D18/C18)-1</f>
        <v>#DIV/0!</v>
      </c>
    </row>
    <row r="19" spans="2:15" ht="15.75" x14ac:dyDescent="0.25">
      <c r="B19" s="2"/>
      <c r="C19" s="16"/>
      <c r="D19" s="17"/>
      <c r="E19" s="17"/>
      <c r="F19" s="18"/>
      <c r="G19" s="17"/>
      <c r="H19" s="18"/>
      <c r="I19" s="17"/>
      <c r="J19" s="18"/>
      <c r="K19" s="17"/>
      <c r="L19" s="18"/>
      <c r="M19" s="17"/>
      <c r="N19" s="16"/>
      <c r="O19" s="19"/>
    </row>
    <row r="20" spans="2:15" ht="15.75" thickBot="1" x14ac:dyDescent="0.3">
      <c r="B20" s="25"/>
      <c r="C20" s="56" t="s">
        <v>5</v>
      </c>
      <c r="D20" s="56" t="s">
        <v>36</v>
      </c>
      <c r="E20" s="57" t="s">
        <v>34</v>
      </c>
      <c r="G20" s="54"/>
      <c r="I20" s="54"/>
      <c r="K20" s="54"/>
      <c r="M20" s="20"/>
    </row>
    <row r="21" spans="2:15" ht="16.5" thickBot="1" x14ac:dyDescent="0.3">
      <c r="B21" s="27" t="s">
        <v>12</v>
      </c>
      <c r="C21" s="100">
        <f>C17+C18</f>
        <v>0</v>
      </c>
      <c r="D21" s="55">
        <f>SUM(D17:M18)</f>
        <v>0</v>
      </c>
      <c r="E21" s="55">
        <f>C21-D21</f>
        <v>0</v>
      </c>
      <c r="M21" s="24"/>
    </row>
    <row r="22" spans="2:15" ht="15.75" x14ac:dyDescent="0.25">
      <c r="B22" s="1"/>
      <c r="C22" s="1"/>
      <c r="E22" s="21"/>
      <c r="F22" s="21"/>
      <c r="G22" s="21"/>
      <c r="H22" s="21"/>
      <c r="I22" s="21"/>
      <c r="J22" s="21"/>
      <c r="K22" s="21"/>
      <c r="L22" s="21"/>
      <c r="M22" s="22"/>
    </row>
  </sheetData>
  <sheetProtection algorithmName="SHA-512" hashValue="WFucDNn+MNK7eu7/+S0zqhkRBVH7/Uu+rL53m1CNT32DS7WD60IQfW8PjUGtLsngo22tr8w/xthAYtNMAUCVdA==" saltValue="Ce0Bb19K1oMOnTbD5+l/sg==" spinCount="100000" sheet="1" formatColumns="0"/>
  <mergeCells count="6">
    <mergeCell ref="C1:N1"/>
    <mergeCell ref="B6:C6"/>
    <mergeCell ref="D6:G6"/>
    <mergeCell ref="H6:K6"/>
    <mergeCell ref="N6:N7"/>
    <mergeCell ref="L6:M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Spend Plan</vt:lpstr>
      <vt:lpstr>Spend Plan Report Summary</vt:lpstr>
      <vt:lpstr>Strategy 1 Quarterly Spend Plan</vt:lpstr>
      <vt:lpstr>Strategy 2 Quarterly Spend</vt:lpstr>
      <vt:lpstr>Strategy 3 Quarterly Spend</vt:lpstr>
      <vt:lpstr>Strategy 4 Quarterly Spend</vt:lpstr>
      <vt:lpstr>Strategy 5 Quarterly Spend</vt:lpstr>
      <vt:lpstr>Strategy 6 Quarterly Spend</vt:lpstr>
      <vt:lpstr>'Spend Plan'!Print_Area</vt:lpstr>
    </vt:vector>
  </TitlesOfParts>
  <Company>DHCS and CDPH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Viramontes, Frances (CDPH-EPO)</dc:creator>
  <cp:lastModifiedBy>Karsten, Louise (CDPH-EPO)</cp:lastModifiedBy>
  <cp:lastPrinted>2020-03-18T23:18:25Z</cp:lastPrinted>
  <dcterms:created xsi:type="dcterms:W3CDTF">2017-03-09T13:44:17Z</dcterms:created>
  <dcterms:modified xsi:type="dcterms:W3CDTF">2020-08-11T23:57:54Z</dcterms:modified>
</cp:coreProperties>
</file>