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98" i="1" l="1"/>
  <c r="H98" i="1"/>
  <c r="G98" i="1"/>
  <c r="F98" i="1"/>
  <c r="E98" i="1"/>
  <c r="D98" i="1"/>
  <c r="J98" i="1" s="1"/>
  <c r="J95" i="1"/>
  <c r="J94" i="1"/>
  <c r="J93" i="1"/>
  <c r="J92" i="1"/>
  <c r="J91" i="1"/>
  <c r="J90" i="1"/>
  <c r="J89" i="1"/>
  <c r="J88" i="1"/>
  <c r="J87" i="1"/>
  <c r="J86" i="1"/>
  <c r="J85" i="1"/>
  <c r="J96" i="1" s="1"/>
  <c r="D67" i="1"/>
  <c r="D69" i="1" s="1"/>
  <c r="E66" i="1"/>
  <c r="G66" i="1" s="1"/>
  <c r="H66" i="1" s="1"/>
  <c r="J66" i="1" s="1"/>
  <c r="E65" i="1"/>
  <c r="G65" i="1" s="1"/>
  <c r="H65" i="1" s="1"/>
  <c r="J65" i="1" s="1"/>
  <c r="E64" i="1"/>
  <c r="G64" i="1" s="1"/>
  <c r="H64" i="1" s="1"/>
  <c r="J64" i="1" s="1"/>
  <c r="E63" i="1"/>
  <c r="G63" i="1" s="1"/>
  <c r="H63" i="1" s="1"/>
  <c r="J63" i="1" s="1"/>
  <c r="H62" i="1"/>
  <c r="J62" i="1" s="1"/>
  <c r="G62" i="1"/>
  <c r="G61" i="1"/>
  <c r="H61" i="1" s="1"/>
  <c r="J61" i="1" s="1"/>
  <c r="E60" i="1"/>
  <c r="G60" i="1" s="1"/>
  <c r="H60" i="1" s="1"/>
  <c r="J60" i="1" s="1"/>
  <c r="E59" i="1"/>
  <c r="G59" i="1" s="1"/>
  <c r="H59" i="1" s="1"/>
  <c r="J59" i="1" s="1"/>
  <c r="Q58" i="1"/>
  <c r="Q59" i="1" s="1"/>
  <c r="S9" i="1" s="1"/>
  <c r="E58" i="1"/>
  <c r="G58" i="1" s="1"/>
  <c r="E57" i="1"/>
  <c r="G57" i="1" s="1"/>
  <c r="H57" i="1" s="1"/>
  <c r="J57" i="1" s="1"/>
  <c r="E56" i="1"/>
  <c r="G56" i="1" s="1"/>
  <c r="H56" i="1" s="1"/>
  <c r="J56" i="1" s="1"/>
  <c r="E55" i="1"/>
  <c r="G55" i="1" s="1"/>
  <c r="H55" i="1" s="1"/>
  <c r="J55" i="1" s="1"/>
  <c r="H54" i="1"/>
  <c r="J54" i="1" s="1"/>
  <c r="G54" i="1"/>
  <c r="Q53" i="1"/>
  <c r="P53" i="1"/>
  <c r="P58" i="1" s="1"/>
  <c r="G53" i="1"/>
  <c r="H53" i="1" s="1"/>
  <c r="J53" i="1" s="1"/>
  <c r="E53" i="1"/>
  <c r="G52" i="1"/>
  <c r="H52" i="1" s="1"/>
  <c r="J52" i="1" s="1"/>
  <c r="E52" i="1"/>
  <c r="G51" i="1"/>
  <c r="H51" i="1" s="1"/>
  <c r="J51" i="1" s="1"/>
  <c r="E51" i="1"/>
  <c r="G50" i="1"/>
  <c r="H50" i="1" s="1"/>
  <c r="J50" i="1" s="1"/>
  <c r="E50" i="1"/>
  <c r="G49" i="1"/>
  <c r="H49" i="1" s="1"/>
  <c r="J49" i="1" s="1"/>
  <c r="E49" i="1"/>
  <c r="G48" i="1"/>
  <c r="H48" i="1" s="1"/>
  <c r="J48" i="1" s="1"/>
  <c r="R47" i="1"/>
  <c r="R58" i="1" s="1"/>
  <c r="G47" i="1"/>
  <c r="H47" i="1" s="1"/>
  <c r="J47" i="1" s="1"/>
  <c r="E47" i="1"/>
  <c r="E46" i="1"/>
  <c r="G46" i="1" s="1"/>
  <c r="H45" i="1"/>
  <c r="J45" i="1" s="1"/>
  <c r="G45" i="1"/>
  <c r="G44" i="1"/>
  <c r="H44" i="1" s="1"/>
  <c r="J44" i="1" s="1"/>
  <c r="I43" i="1"/>
  <c r="G43" i="1"/>
  <c r="H43" i="1" s="1"/>
  <c r="J43" i="1" s="1"/>
  <c r="E43" i="1"/>
  <c r="G42" i="1"/>
  <c r="H42" i="1" s="1"/>
  <c r="J42" i="1" s="1"/>
  <c r="H41" i="1"/>
  <c r="J41" i="1" s="1"/>
  <c r="G41" i="1"/>
  <c r="G40" i="1"/>
  <c r="H40" i="1" s="1"/>
  <c r="J40" i="1" s="1"/>
  <c r="E40" i="1"/>
  <c r="I39" i="1"/>
  <c r="G39" i="1"/>
  <c r="H39" i="1" s="1"/>
  <c r="J39" i="1" s="1"/>
  <c r="E39" i="1"/>
  <c r="E38" i="1"/>
  <c r="G38" i="1" s="1"/>
  <c r="H38" i="1" s="1"/>
  <c r="J38" i="1" s="1"/>
  <c r="E37" i="1"/>
  <c r="G37" i="1" s="1"/>
  <c r="H37" i="1" s="1"/>
  <c r="J37" i="1" s="1"/>
  <c r="E36" i="1"/>
  <c r="G36" i="1" s="1"/>
  <c r="H36" i="1" s="1"/>
  <c r="J36" i="1" s="1"/>
  <c r="E35" i="1"/>
  <c r="G35" i="1" s="1"/>
  <c r="H35" i="1" s="1"/>
  <c r="J35" i="1" s="1"/>
  <c r="G34" i="1"/>
  <c r="H34" i="1" s="1"/>
  <c r="J34" i="1" s="1"/>
  <c r="E34" i="1"/>
  <c r="E33" i="1"/>
  <c r="G33" i="1" s="1"/>
  <c r="H32" i="1"/>
  <c r="J32" i="1" s="1"/>
  <c r="G32" i="1"/>
  <c r="E31" i="1"/>
  <c r="G31" i="1" s="1"/>
  <c r="H30" i="1"/>
  <c r="J30" i="1" s="1"/>
  <c r="G30" i="1"/>
  <c r="E29" i="1"/>
  <c r="G29" i="1" s="1"/>
  <c r="H28" i="1"/>
  <c r="J28" i="1" s="1"/>
  <c r="G28" i="1"/>
  <c r="E27" i="1"/>
  <c r="G27" i="1" s="1"/>
  <c r="H27" i="1" s="1"/>
  <c r="J27" i="1" s="1"/>
  <c r="G26" i="1"/>
  <c r="H26" i="1" s="1"/>
  <c r="J26" i="1" s="1"/>
  <c r="E25" i="1"/>
  <c r="E67" i="1" s="1"/>
  <c r="F22" i="1"/>
  <c r="D22" i="1"/>
  <c r="I21" i="1"/>
  <c r="G21" i="1"/>
  <c r="H21" i="1" s="1"/>
  <c r="J21" i="1" s="1"/>
  <c r="E21" i="1"/>
  <c r="I20" i="1"/>
  <c r="E20" i="1"/>
  <c r="G20" i="1" s="1"/>
  <c r="H20" i="1" s="1"/>
  <c r="J20" i="1" s="1"/>
  <c r="I19" i="1"/>
  <c r="G19" i="1"/>
  <c r="H19" i="1" s="1"/>
  <c r="J19" i="1" s="1"/>
  <c r="E19" i="1"/>
  <c r="I18" i="1"/>
  <c r="E18" i="1"/>
  <c r="G18" i="1" s="1"/>
  <c r="H18" i="1" s="1"/>
  <c r="J18" i="1" s="1"/>
  <c r="I17" i="1"/>
  <c r="G17" i="1"/>
  <c r="H17" i="1" s="1"/>
  <c r="J17" i="1" s="1"/>
  <c r="E17" i="1"/>
  <c r="I16" i="1"/>
  <c r="E16" i="1"/>
  <c r="G16" i="1" s="1"/>
  <c r="H16" i="1" s="1"/>
  <c r="J16" i="1" s="1"/>
  <c r="I15" i="1"/>
  <c r="G15" i="1"/>
  <c r="H15" i="1" s="1"/>
  <c r="J15" i="1" s="1"/>
  <c r="E15" i="1"/>
  <c r="I14" i="1"/>
  <c r="E14" i="1"/>
  <c r="G14" i="1" s="1"/>
  <c r="H14" i="1" s="1"/>
  <c r="J14" i="1" s="1"/>
  <c r="I13" i="1"/>
  <c r="G13" i="1"/>
  <c r="H13" i="1" s="1"/>
  <c r="J13" i="1" s="1"/>
  <c r="E13" i="1"/>
  <c r="G12" i="1"/>
  <c r="H12" i="1" s="1"/>
  <c r="J12" i="1" s="1"/>
  <c r="I11" i="1"/>
  <c r="G11" i="1"/>
  <c r="H11" i="1" s="1"/>
  <c r="J11" i="1" s="1"/>
  <c r="E11" i="1"/>
  <c r="O10" i="1"/>
  <c r="P10" i="1" s="1"/>
  <c r="R10" i="1" s="1"/>
  <c r="N10" i="1"/>
  <c r="G10" i="1"/>
  <c r="H10" i="1" s="1"/>
  <c r="J10" i="1" s="1"/>
  <c r="E10" i="1"/>
  <c r="O9" i="1"/>
  <c r="P9" i="1" s="1"/>
  <c r="R9" i="1" s="1"/>
  <c r="T9" i="1" s="1"/>
  <c r="N9" i="1"/>
  <c r="I9" i="1"/>
  <c r="I22" i="1" s="1"/>
  <c r="E9" i="1"/>
  <c r="G9" i="1" s="1"/>
  <c r="P8" i="1"/>
  <c r="R8" i="1" s="1"/>
  <c r="O8" i="1"/>
  <c r="N8" i="1"/>
  <c r="I31" i="1" l="1"/>
  <c r="H31" i="1"/>
  <c r="J31" i="1" s="1"/>
  <c r="I29" i="1"/>
  <c r="T8" i="1"/>
  <c r="I58" i="1"/>
  <c r="H58" i="1" s="1"/>
  <c r="J58" i="1" s="1"/>
  <c r="G22" i="1"/>
  <c r="H9" i="1"/>
  <c r="I33" i="1"/>
  <c r="H33" i="1" s="1"/>
  <c r="J33" i="1" s="1"/>
  <c r="R60" i="1"/>
  <c r="R59" i="1"/>
  <c r="S10" i="1" s="1"/>
  <c r="T10" i="1" s="1"/>
  <c r="P60" i="1"/>
  <c r="P59" i="1"/>
  <c r="S8" i="1" s="1"/>
  <c r="I46" i="1"/>
  <c r="H46" i="1"/>
  <c r="J46" i="1" s="1"/>
  <c r="Q60" i="1"/>
  <c r="E22" i="1"/>
  <c r="E69" i="1" s="1"/>
  <c r="G25" i="1"/>
  <c r="I67" i="1" l="1"/>
  <c r="I69" i="1" s="1"/>
  <c r="J9" i="1"/>
  <c r="J22" i="1" s="1"/>
  <c r="H22" i="1"/>
  <c r="H25" i="1"/>
  <c r="G67" i="1"/>
  <c r="G69" i="1" s="1"/>
  <c r="T24" i="1"/>
  <c r="H29" i="1"/>
  <c r="J29" i="1" s="1"/>
  <c r="J73" i="1" l="1"/>
  <c r="J69" i="1"/>
  <c r="J71" i="1"/>
  <c r="J75" i="1"/>
  <c r="S26" i="1" s="1"/>
  <c r="T27" i="1" s="1"/>
  <c r="T34" i="1" s="1"/>
  <c r="T38" i="1" s="1"/>
  <c r="T39" i="1" s="1"/>
  <c r="J25" i="1"/>
  <c r="J67" i="1" s="1"/>
  <c r="H67" i="1"/>
  <c r="H69" i="1" s="1"/>
</calcChain>
</file>

<file path=xl/sharedStrings.xml><?xml version="1.0" encoding="utf-8"?>
<sst xmlns="http://schemas.openxmlformats.org/spreadsheetml/2006/main" count="157" uniqueCount="137">
  <si>
    <t>COUNTY OF SISKIYOU</t>
  </si>
  <si>
    <t>DEPARTMENT:</t>
  </si>
  <si>
    <t>Sheriff</t>
  </si>
  <si>
    <t>DEPARMENT:</t>
  </si>
  <si>
    <t xml:space="preserve">   INDIRECT COST RATE PROPOSAL</t>
  </si>
  <si>
    <t>PROGRAM NAME:</t>
  </si>
  <si>
    <t>Photocopies</t>
  </si>
  <si>
    <t>17/18 ACTUAL EXPENDITURES</t>
  </si>
  <si>
    <t>18/19 DIRECT LABOR COSTS</t>
  </si>
  <si>
    <t>Annual</t>
  </si>
  <si>
    <t>Productive</t>
  </si>
  <si>
    <t>TOTAL</t>
  </si>
  <si>
    <t>EXCLUDED</t>
  </si>
  <si>
    <t>INCLUDED</t>
  </si>
  <si>
    <t>ALLOWED</t>
  </si>
  <si>
    <t>Salary</t>
  </si>
  <si>
    <t>Hrly Rate</t>
  </si>
  <si>
    <t>Hours</t>
  </si>
  <si>
    <t>Labor</t>
  </si>
  <si>
    <t>Benefits</t>
  </si>
  <si>
    <t>Total</t>
  </si>
  <si>
    <t>COST</t>
  </si>
  <si>
    <t>INDIRECT</t>
  </si>
  <si>
    <t>DIRECT</t>
  </si>
  <si>
    <t xml:space="preserve"> </t>
  </si>
  <si>
    <t>SALARIES &amp; EMPLOYEE BENEFITS</t>
  </si>
  <si>
    <t>Sheriff/Coroner</t>
  </si>
  <si>
    <t>(A)</t>
  </si>
  <si>
    <t>(B)</t>
  </si>
  <si>
    <t>(C)</t>
  </si>
  <si>
    <t>(E)</t>
  </si>
  <si>
    <t>REGULAR WAGES</t>
  </si>
  <si>
    <t>EXTRA HELP</t>
  </si>
  <si>
    <t>OVERTIME</t>
  </si>
  <si>
    <t>STANDBY</t>
  </si>
  <si>
    <t>O.A.S.D.I.</t>
  </si>
  <si>
    <t>RETIREMENT</t>
  </si>
  <si>
    <t>PENSION LIABILITY - 115 TRUST</t>
  </si>
  <si>
    <t>OPEB LIABILITY - 115 TRUST</t>
  </si>
  <si>
    <t>EMPLOYEE'S INSURANCE</t>
  </si>
  <si>
    <t>UNEMPLOYMENT INSURANCE</t>
  </si>
  <si>
    <t>SHORT TERM DISABILITY</t>
  </si>
  <si>
    <t>WORKER'S COMPENSATION</t>
  </si>
  <si>
    <t>MEDICAL/WELLNESS</t>
  </si>
  <si>
    <t>TOTAL SALARIES &amp; BENEFITS</t>
  </si>
  <si>
    <t>SERVICES AND SUPPLIES</t>
  </si>
  <si>
    <t>Total Direct Labor</t>
  </si>
  <si>
    <t>CLOTHING &amp; PERSONAL</t>
  </si>
  <si>
    <t>CLOTHING &amp; PERSONAL- AUX</t>
  </si>
  <si>
    <t>COMMUNICATIONS</t>
  </si>
  <si>
    <t>Indirect Cost</t>
  </si>
  <si>
    <t>FOOD</t>
  </si>
  <si>
    <t>HOUSEHOLD</t>
  </si>
  <si>
    <t>INSURANCE</t>
  </si>
  <si>
    <t>SELF-INSURANCE</t>
  </si>
  <si>
    <t>Direct Charges</t>
  </si>
  <si>
    <t>JURY &amp; WITNESS</t>
  </si>
  <si>
    <t>MAINTENANCE OF EQUIPMENT</t>
  </si>
  <si>
    <t>MAINT OF EQUIPMENT - AUTO SERVICE</t>
  </si>
  <si>
    <t>MAINTENANCE-BUILDING &amp; IMPROV</t>
  </si>
  <si>
    <t>MEDICAL, DENTAL &amp; LAB SUPPLIES</t>
  </si>
  <si>
    <t># of workers</t>
  </si>
  <si>
    <t>MEMBERSHIPS</t>
  </si>
  <si>
    <t>MISCELLANEOUS EXPENSE</t>
  </si>
  <si>
    <t>Average Total</t>
  </si>
  <si>
    <t>OFFICE SUPPLIES</t>
  </si>
  <si>
    <t>120 copies/hr</t>
  </si>
  <si>
    <t>PROFESSIONAL &amp; SPECIALIZED SERVICES</t>
  </si>
  <si>
    <t>PROF &amp; SPEC SVCS-SUBSTANCE ABUSE</t>
  </si>
  <si>
    <t>$.27 per copy</t>
  </si>
  <si>
    <t>ADMINISTRATION</t>
  </si>
  <si>
    <t>DATA PROCESSING</t>
  </si>
  <si>
    <t xml:space="preserve">POSITION: </t>
  </si>
  <si>
    <t>Criminal Records II</t>
  </si>
  <si>
    <t>XEROX CONTRACT</t>
  </si>
  <si>
    <t>PUBLICATIONS &amp; LEGAL NOTICES</t>
  </si>
  <si>
    <t xml:space="preserve">NAME: </t>
  </si>
  <si>
    <t>RENTS &amp; LEASES - EQUIPMENT</t>
  </si>
  <si>
    <t>REGULAR WAGES - 611100</t>
  </si>
  <si>
    <t>RENTS &amp; LEASES - BUILDINGS &amp; IMPROV</t>
  </si>
  <si>
    <t>O.A.S.D.I. - 621100</t>
  </si>
  <si>
    <t>SMALL TOOLS &amp; INSTRUMENTS</t>
  </si>
  <si>
    <t>RETIREMENT - 621200</t>
  </si>
  <si>
    <t>SPECIAL DEPARTMENTAL EXPENSE</t>
  </si>
  <si>
    <t>PENSION LIABILITY-115 TRUST - 621300</t>
  </si>
  <si>
    <t>SPECIAL DEPARTMENTAL- FIRE ARMS</t>
  </si>
  <si>
    <t>OPEB LIABILITY-115 TRUST - 621400</t>
  </si>
  <si>
    <t>SPECIAL DEPARTMENTAL- SECRET</t>
  </si>
  <si>
    <t>OTHER INSURANCE - 622100</t>
  </si>
  <si>
    <t>SPECIAL DEPARTMENTAL- CAL CARD</t>
  </si>
  <si>
    <t>UNEMPLOYMENT INSURANCE - 622200</t>
  </si>
  <si>
    <t>TRANSPORTATION &amp; TRAVEL</t>
  </si>
  <si>
    <t>WORKERS COMP - 623100</t>
  </si>
  <si>
    <t>TRANSPORTATION &amp; TRAVEL- PRISONER</t>
  </si>
  <si>
    <t>MEDICAL/WELLNESS - 624100</t>
  </si>
  <si>
    <t>GAS &amp; DIESEL</t>
  </si>
  <si>
    <t>TRAINING</t>
  </si>
  <si>
    <t>TOWING</t>
  </si>
  <si>
    <t>UTILITIES</t>
  </si>
  <si>
    <t>BENEFITS</t>
  </si>
  <si>
    <t>RETIREMENT OF LONG TERM DEBT</t>
  </si>
  <si>
    <t xml:space="preserve">  Total per hr</t>
  </si>
  <si>
    <t>INTEREST ON LONG TERM DEBT</t>
  </si>
  <si>
    <t>Percentage Benefits</t>
  </si>
  <si>
    <t>JUDGMENTS AND DAMAGES</t>
  </si>
  <si>
    <t>COST ALLOCATION PLAN</t>
  </si>
  <si>
    <t>CONTRIBUTIONS TO OTHER AGENCIES</t>
  </si>
  <si>
    <t>Total Annual Hours</t>
  </si>
  <si>
    <t>EQUIPMENT</t>
  </si>
  <si>
    <t>Total Annual Working Hours</t>
  </si>
  <si>
    <t>INTANGIBLE ASSETS</t>
  </si>
  <si>
    <t>TRANSFER OUT</t>
  </si>
  <si>
    <t>TOTAL SERVICES AND SUPPLIES</t>
  </si>
  <si>
    <t>GRAND TOTAL</t>
  </si>
  <si>
    <t>Indirect Expense</t>
  </si>
  <si>
    <t>Allowed Direct</t>
  </si>
  <si>
    <t>ICRP RATE</t>
  </si>
  <si>
    <t>Total Allowed Expenses/Total Regular Salaries</t>
  </si>
  <si>
    <t>INDIRECT SALARIES</t>
  </si>
  <si>
    <t xml:space="preserve">Position: </t>
  </si>
  <si>
    <t>Sheriff/</t>
  </si>
  <si>
    <t>Admin Services</t>
  </si>
  <si>
    <t>Actual P/R from NHRSDST</t>
  </si>
  <si>
    <t>Coroner</t>
  </si>
  <si>
    <t>Captain</t>
  </si>
  <si>
    <t>Lieutenant</t>
  </si>
  <si>
    <t>Manager II</t>
  </si>
  <si>
    <t>Payroll Summary Report</t>
  </si>
  <si>
    <t xml:space="preserve">Name: </t>
  </si>
  <si>
    <t>% SUPPORT</t>
  </si>
  <si>
    <t>OVERTIME - 612000</t>
  </si>
  <si>
    <t>O.A.S.D.I . - 621100</t>
  </si>
  <si>
    <t>EMPLOYEE INSURANCE - 622100</t>
  </si>
  <si>
    <t>SHORT TERM DISABILITY - 622400</t>
  </si>
  <si>
    <t>WORKERS COMPENSATION - 623100</t>
  </si>
  <si>
    <t>Criminal Records Tech II</t>
  </si>
  <si>
    <t>Extra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</si>
</sst>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0_)"/>
    <numFmt numFmtId="166" formatCode="0.000000_)"/>
    <numFmt numFmtId="167" formatCode="0.00000000_)"/>
    <numFmt numFmtId="168" formatCode="0.00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 val="double"/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164" fontId="4" fillId="0" borderId="0" xfId="4" applyNumberFormat="1" applyFont="1" applyAlignment="1" applyProtection="1">
      <alignment horizontal="center"/>
    </xf>
    <xf numFmtId="164" fontId="4" fillId="0" borderId="0" xfId="4" applyNumberFormat="1" applyFont="1" applyBorder="1" applyAlignment="1" applyProtection="1">
      <alignment horizontal="center"/>
    </xf>
    <xf numFmtId="164" fontId="5" fillId="0" borderId="0" xfId="4" applyNumberFormat="1" applyFont="1" applyBorder="1" applyAlignment="1" applyProtection="1"/>
    <xf numFmtId="0" fontId="6" fillId="0" borderId="0" xfId="0" applyFont="1" applyBorder="1"/>
    <xf numFmtId="165" fontId="7" fillId="0" borderId="0" xfId="4" applyNumberFormat="1" applyFont="1" applyFill="1" applyBorder="1" applyAlignment="1" applyProtection="1">
      <protection locked="0"/>
    </xf>
    <xf numFmtId="164" fontId="4" fillId="0" borderId="0" xfId="4" applyNumberFormat="1" applyFont="1" applyAlignment="1" applyProtection="1"/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4" fontId="9" fillId="0" borderId="0" xfId="4" applyNumberFormat="1" applyFont="1" applyAlignment="1" applyProtection="1">
      <alignment horizontal="center"/>
    </xf>
    <xf numFmtId="164" fontId="9" fillId="0" borderId="0" xfId="4" applyNumberFormat="1" applyFont="1" applyBorder="1" applyAlignment="1" applyProtection="1">
      <alignment horizontal="center"/>
    </xf>
    <xf numFmtId="165" fontId="7" fillId="0" borderId="0" xfId="4" applyNumberFormat="1" applyFont="1" applyFill="1" applyBorder="1" applyAlignment="1" applyProtection="1">
      <alignment horizontal="left" vertical="center"/>
      <protection locked="0"/>
    </xf>
    <xf numFmtId="164" fontId="9" fillId="0" borderId="0" xfId="4" applyNumberFormat="1" applyFont="1" applyAlignment="1" applyProtection="1"/>
    <xf numFmtId="165" fontId="5" fillId="0" borderId="0" xfId="4" applyNumberFormat="1" applyFont="1" applyBorder="1" applyAlignment="1" applyProtection="1">
      <alignment horizontal="right"/>
    </xf>
    <xf numFmtId="165" fontId="7" fillId="0" borderId="0" xfId="4" applyNumberFormat="1" applyFont="1" applyFill="1" applyBorder="1" applyAlignment="1" applyProtection="1">
      <alignment horizontal="left"/>
      <protection locked="0"/>
    </xf>
    <xf numFmtId="165" fontId="3" fillId="0" borderId="0" xfId="4" applyNumberFormat="1" applyFont="1" applyProtection="1"/>
    <xf numFmtId="165" fontId="10" fillId="0" borderId="0" xfId="4" applyNumberFormat="1" applyFont="1" applyProtection="1"/>
    <xf numFmtId="164" fontId="11" fillId="0" borderId="0" xfId="4" applyNumberFormat="1" applyFont="1" applyProtection="1"/>
    <xf numFmtId="165" fontId="11" fillId="0" borderId="0" xfId="4" applyNumberFormat="1" applyFont="1" applyAlignment="1" applyProtection="1">
      <alignment horizontal="center"/>
    </xf>
    <xf numFmtId="43" fontId="10" fillId="0" borderId="0" xfId="5" applyFont="1" applyProtection="1"/>
    <xf numFmtId="164" fontId="10" fillId="0" borderId="0" xfId="4" applyNumberFormat="1" applyFont="1" applyProtection="1"/>
    <xf numFmtId="165" fontId="10" fillId="0" borderId="0" xfId="4" applyNumberFormat="1" applyFont="1" applyAlignment="1" applyProtection="1">
      <alignment horizontal="center"/>
    </xf>
    <xf numFmtId="165" fontId="11" fillId="0" borderId="0" xfId="4" applyNumberFormat="1" applyFont="1" applyProtection="1"/>
    <xf numFmtId="0" fontId="10" fillId="0" borderId="0" xfId="4" applyFont="1" applyProtection="1"/>
    <xf numFmtId="164" fontId="11" fillId="0" borderId="0" xfId="4" applyNumberFormat="1" applyFont="1" applyAlignment="1" applyProtection="1">
      <alignment horizontal="center"/>
    </xf>
    <xf numFmtId="165" fontId="11" fillId="0" borderId="1" xfId="4" applyNumberFormat="1" applyFont="1" applyBorder="1" applyAlignment="1" applyProtection="1">
      <alignment horizontal="center"/>
    </xf>
    <xf numFmtId="165" fontId="11" fillId="2" borderId="1" xfId="4" applyNumberFormat="1" applyFont="1" applyFill="1" applyBorder="1" applyAlignment="1" applyProtection="1">
      <alignment horizontal="center"/>
      <protection locked="0"/>
    </xf>
    <xf numFmtId="1" fontId="11" fillId="0" borderId="0" xfId="4" applyNumberFormat="1" applyFont="1" applyProtection="1"/>
    <xf numFmtId="39" fontId="10" fillId="0" borderId="0" xfId="4" applyNumberFormat="1" applyFont="1" applyProtection="1"/>
    <xf numFmtId="166" fontId="10" fillId="0" borderId="0" xfId="4" applyNumberFormat="1" applyFont="1" applyProtection="1"/>
    <xf numFmtId="165" fontId="10" fillId="2" borderId="0" xfId="4" applyNumberFormat="1" applyFont="1" applyFill="1" applyProtection="1">
      <protection locked="0"/>
    </xf>
    <xf numFmtId="165" fontId="11" fillId="0" borderId="2" xfId="4" applyNumberFormat="1" applyFont="1" applyBorder="1" applyAlignment="1" applyProtection="1">
      <alignment horizontal="center"/>
    </xf>
    <xf numFmtId="165" fontId="11" fillId="0" borderId="3" xfId="4" applyNumberFormat="1" applyFont="1" applyBorder="1" applyAlignment="1" applyProtection="1">
      <alignment horizontal="center"/>
    </xf>
    <xf numFmtId="164" fontId="10" fillId="0" borderId="0" xfId="4" applyNumberFormat="1" applyFont="1" applyAlignment="1" applyProtection="1">
      <alignment horizontal="left"/>
    </xf>
    <xf numFmtId="164" fontId="11" fillId="0" borderId="1" xfId="4" applyNumberFormat="1" applyFont="1" applyBorder="1" applyAlignment="1" applyProtection="1">
      <alignment horizontal="center"/>
    </xf>
    <xf numFmtId="165" fontId="10" fillId="0" borderId="1" xfId="4" applyNumberFormat="1" applyFont="1" applyBorder="1" applyAlignment="1" applyProtection="1">
      <alignment horizontal="center"/>
    </xf>
    <xf numFmtId="3" fontId="3" fillId="0" borderId="0" xfId="4" applyNumberFormat="1" applyFont="1" applyProtection="1"/>
    <xf numFmtId="165" fontId="10" fillId="3" borderId="0" xfId="4" applyNumberFormat="1" applyFont="1" applyFill="1" applyProtection="1"/>
    <xf numFmtId="39" fontId="10" fillId="0" borderId="0" xfId="4" applyNumberFormat="1" applyFont="1" applyBorder="1" applyProtection="1"/>
    <xf numFmtId="165" fontId="10" fillId="0" borderId="0" xfId="4" applyNumberFormat="1" applyFont="1" applyAlignment="1" applyProtection="1">
      <alignment horizontal="right"/>
    </xf>
    <xf numFmtId="164" fontId="11" fillId="0" borderId="0" xfId="4" applyNumberFormat="1" applyFont="1" applyAlignment="1" applyProtection="1">
      <alignment horizontal="right"/>
    </xf>
    <xf numFmtId="43" fontId="10" fillId="4" borderId="0" xfId="5" applyFont="1" applyFill="1" applyProtection="1"/>
    <xf numFmtId="43" fontId="3" fillId="0" borderId="0" xfId="5" applyFont="1" applyProtection="1"/>
    <xf numFmtId="1" fontId="11" fillId="0" borderId="0" xfId="4" applyNumberFormat="1" applyFont="1" applyAlignment="1" applyProtection="1"/>
    <xf numFmtId="1" fontId="11" fillId="0" borderId="0" xfId="4" applyNumberFormat="1" applyFont="1" applyFill="1" applyProtection="1"/>
    <xf numFmtId="43" fontId="10" fillId="0" borderId="0" xfId="5" applyFont="1" applyFill="1" applyProtection="1"/>
    <xf numFmtId="165" fontId="10" fillId="0" borderId="0" xfId="4" applyNumberFormat="1" applyFont="1" applyFill="1" applyProtection="1">
      <protection locked="0"/>
    </xf>
    <xf numFmtId="39" fontId="10" fillId="0" borderId="0" xfId="4" applyNumberFormat="1" applyFont="1" applyFill="1" applyProtection="1"/>
    <xf numFmtId="165" fontId="10" fillId="0" borderId="0" xfId="4" applyNumberFormat="1" applyFont="1" applyFill="1" applyProtection="1"/>
    <xf numFmtId="39" fontId="10" fillId="0" borderId="0" xfId="4" applyNumberFormat="1" applyFont="1" applyFill="1" applyBorder="1" applyProtection="1"/>
    <xf numFmtId="165" fontId="11" fillId="0" borderId="4" xfId="4" applyNumberFormat="1" applyFont="1" applyBorder="1" applyAlignment="1" applyProtection="1">
      <alignment horizontal="right"/>
    </xf>
    <xf numFmtId="164" fontId="11" fillId="0" borderId="4" xfId="4" applyNumberFormat="1" applyFont="1" applyBorder="1" applyProtection="1"/>
    <xf numFmtId="43" fontId="11" fillId="0" borderId="4" xfId="5" applyFont="1" applyBorder="1" applyProtection="1"/>
    <xf numFmtId="165" fontId="11" fillId="0" borderId="0" xfId="4" applyNumberFormat="1" applyFont="1" applyBorder="1" applyAlignment="1" applyProtection="1">
      <alignment horizontal="right"/>
    </xf>
    <xf numFmtId="164" fontId="11" fillId="0" borderId="0" xfId="4" applyNumberFormat="1" applyFont="1" applyBorder="1" applyProtection="1"/>
    <xf numFmtId="43" fontId="11" fillId="0" borderId="0" xfId="5" applyFont="1" applyBorder="1" applyProtection="1"/>
    <xf numFmtId="0" fontId="2" fillId="0" borderId="0" xfId="0" applyFont="1" applyFill="1"/>
    <xf numFmtId="43" fontId="3" fillId="0" borderId="0" xfId="5" applyFont="1" applyAlignment="1" applyProtection="1"/>
    <xf numFmtId="165" fontId="11" fillId="0" borderId="0" xfId="4" applyNumberFormat="1" applyFont="1" applyAlignment="1" applyProtection="1">
      <alignment horizontal="right"/>
    </xf>
    <xf numFmtId="165" fontId="10" fillId="0" borderId="0" xfId="6" applyNumberFormat="1" applyFont="1" applyAlignment="1" applyProtection="1">
      <alignment horizontal="right"/>
    </xf>
    <xf numFmtId="164" fontId="11" fillId="0" borderId="0" xfId="6" applyNumberFormat="1" applyFont="1" applyProtection="1"/>
    <xf numFmtId="43" fontId="10" fillId="0" borderId="0" xfId="7" applyFont="1" applyProtection="1"/>
    <xf numFmtId="167" fontId="11" fillId="5" borderId="0" xfId="4" applyNumberFormat="1" applyFont="1" applyFill="1" applyProtection="1"/>
    <xf numFmtId="165" fontId="11" fillId="0" borderId="0" xfId="4" applyNumberFormat="1" applyFont="1" applyAlignment="1" applyProtection="1"/>
    <xf numFmtId="39" fontId="12" fillId="0" borderId="0" xfId="4" applyNumberFormat="1" applyFont="1" applyProtection="1"/>
    <xf numFmtId="39" fontId="11" fillId="0" borderId="0" xfId="4" applyNumberFormat="1" applyFont="1" applyAlignment="1" applyProtection="1">
      <alignment horizontal="right"/>
    </xf>
    <xf numFmtId="39" fontId="13" fillId="0" borderId="0" xfId="4" applyNumberFormat="1" applyFont="1" applyProtection="1"/>
    <xf numFmtId="167" fontId="11" fillId="0" borderId="0" xfId="4" applyNumberFormat="1" applyFont="1" applyProtection="1"/>
    <xf numFmtId="39" fontId="12" fillId="6" borderId="0" xfId="4" applyNumberFormat="1" applyFont="1" applyFill="1" applyProtection="1">
      <protection locked="0"/>
    </xf>
    <xf numFmtId="39" fontId="12" fillId="6" borderId="0" xfId="4" applyNumberFormat="1" applyFont="1" applyFill="1" applyProtection="1"/>
    <xf numFmtId="39" fontId="11" fillId="0" borderId="0" xfId="4" applyNumberFormat="1" applyFont="1" applyAlignment="1" applyProtection="1">
      <alignment horizontal="center"/>
    </xf>
    <xf numFmtId="0" fontId="10" fillId="0" borderId="1" xfId="4" applyFont="1" applyBorder="1" applyProtection="1"/>
    <xf numFmtId="39" fontId="10" fillId="0" borderId="0" xfId="4" applyNumberFormat="1" applyFont="1" applyAlignment="1" applyProtection="1">
      <alignment horizontal="right"/>
    </xf>
    <xf numFmtId="44" fontId="2" fillId="0" borderId="0" xfId="2" applyFont="1" applyFill="1"/>
    <xf numFmtId="39" fontId="13" fillId="2" borderId="0" xfId="4" applyNumberFormat="1" applyFont="1" applyFill="1" applyProtection="1"/>
    <xf numFmtId="0" fontId="10" fillId="0" borderId="0" xfId="4" applyFont="1" applyAlignment="1" applyProtection="1">
      <alignment horizontal="center"/>
    </xf>
    <xf numFmtId="39" fontId="14" fillId="0" borderId="0" xfId="4" applyNumberFormat="1" applyFont="1" applyAlignment="1" applyProtection="1">
      <alignment horizontal="right"/>
    </xf>
    <xf numFmtId="168" fontId="11" fillId="3" borderId="0" xfId="4" applyNumberFormat="1" applyFont="1" applyFill="1" applyAlignment="1" applyProtection="1">
      <alignment horizontal="center"/>
    </xf>
    <xf numFmtId="165" fontId="11" fillId="3" borderId="0" xfId="4" applyNumberFormat="1" applyFont="1" applyFill="1" applyAlignment="1" applyProtection="1">
      <alignment horizontal="center"/>
    </xf>
    <xf numFmtId="39" fontId="11" fillId="3" borderId="0" xfId="4" applyNumberFormat="1" applyFont="1" applyFill="1" applyAlignment="1" applyProtection="1">
      <alignment horizontal="center"/>
    </xf>
    <xf numFmtId="165" fontId="14" fillId="0" borderId="0" xfId="4" applyNumberFormat="1" applyFont="1" applyAlignment="1" applyProtection="1">
      <alignment horizontal="right"/>
    </xf>
    <xf numFmtId="168" fontId="10" fillId="3" borderId="1" xfId="4" applyNumberFormat="1" applyFont="1" applyFill="1" applyBorder="1" applyAlignment="1" applyProtection="1">
      <alignment horizontal="center" wrapText="1"/>
    </xf>
    <xf numFmtId="43" fontId="10" fillId="0" borderId="0" xfId="1" applyFont="1" applyProtection="1"/>
    <xf numFmtId="43" fontId="10" fillId="0" borderId="0" xfId="1" applyFont="1" applyBorder="1" applyProtection="1"/>
    <xf numFmtId="2" fontId="10" fillId="0" borderId="0" xfId="1" applyNumberFormat="1" applyFont="1" applyProtection="1"/>
    <xf numFmtId="43" fontId="10" fillId="0" borderId="0" xfId="1" applyFont="1" applyFill="1" applyProtection="1"/>
    <xf numFmtId="43" fontId="10" fillId="0" borderId="1" xfId="1" applyFont="1" applyBorder="1" applyProtection="1"/>
    <xf numFmtId="40" fontId="10" fillId="0" borderId="0" xfId="4" applyNumberFormat="1" applyFont="1" applyProtection="1"/>
    <xf numFmtId="168" fontId="10" fillId="0" borderId="0" xfId="4" applyNumberFormat="1" applyFont="1" applyProtection="1"/>
    <xf numFmtId="10" fontId="10" fillId="0" borderId="0" xfId="3" applyNumberFormat="1" applyFont="1" applyProtection="1"/>
    <xf numFmtId="0" fontId="10" fillId="0" borderId="0" xfId="3" applyNumberFormat="1" applyFont="1" applyProtection="1"/>
    <xf numFmtId="37" fontId="10" fillId="0" borderId="0" xfId="4" applyNumberFormat="1" applyFont="1" applyProtection="1"/>
    <xf numFmtId="43" fontId="12" fillId="0" borderId="0" xfId="5" applyFont="1" applyProtection="1"/>
    <xf numFmtId="168" fontId="10" fillId="0" borderId="0" xfId="4" applyNumberFormat="1" applyFont="1" applyBorder="1" applyProtection="1"/>
    <xf numFmtId="43" fontId="13" fillId="0" borderId="0" xfId="5" applyFont="1" applyProtection="1"/>
    <xf numFmtId="39" fontId="3" fillId="0" borderId="0" xfId="4" applyNumberFormat="1" applyFont="1" applyProtection="1"/>
    <xf numFmtId="164" fontId="11" fillId="0" borderId="4" xfId="4" applyNumberFormat="1" applyFont="1" applyBorder="1" applyAlignment="1" applyProtection="1">
      <alignment horizontal="right"/>
    </xf>
    <xf numFmtId="7" fontId="10" fillId="0" borderId="0" xfId="4" applyNumberFormat="1" applyFont="1" applyProtection="1"/>
    <xf numFmtId="0" fontId="10" fillId="0" borderId="4" xfId="4" applyFont="1" applyBorder="1" applyProtection="1"/>
    <xf numFmtId="165" fontId="11" fillId="0" borderId="4" xfId="4" applyNumberFormat="1" applyFont="1" applyBorder="1" applyAlignment="1" applyProtection="1">
      <alignment horizontal="right"/>
    </xf>
    <xf numFmtId="165" fontId="15" fillId="0" borderId="0" xfId="4" applyNumberFormat="1" applyFont="1" applyAlignment="1" applyProtection="1">
      <alignment horizontal="right"/>
    </xf>
    <xf numFmtId="3" fontId="15" fillId="0" borderId="0" xfId="4" applyNumberFormat="1" applyFont="1" applyProtection="1"/>
    <xf numFmtId="43" fontId="16" fillId="0" borderId="0" xfId="5" applyFont="1" applyProtection="1"/>
    <xf numFmtId="43" fontId="10" fillId="0" borderId="1" xfId="5" applyFont="1" applyBorder="1" applyAlignment="1" applyProtection="1">
      <alignment horizontal="center"/>
    </xf>
    <xf numFmtId="43" fontId="17" fillId="0" borderId="1" xfId="5" applyFont="1" applyBorder="1" applyProtection="1"/>
    <xf numFmtId="43" fontId="10" fillId="0" borderId="0" xfId="5" applyFont="1" applyAlignment="1" applyProtection="1">
      <alignment horizontal="center"/>
    </xf>
    <xf numFmtId="43" fontId="13" fillId="0" borderId="1" xfId="5" applyFont="1" applyBorder="1" applyProtection="1"/>
    <xf numFmtId="0" fontId="3" fillId="0" borderId="0" xfId="4" applyFont="1"/>
    <xf numFmtId="39" fontId="9" fillId="0" borderId="5" xfId="4" applyNumberFormat="1" applyFont="1" applyBorder="1" applyAlignment="1" applyProtection="1">
      <alignment horizontal="center"/>
    </xf>
    <xf numFmtId="166" fontId="11" fillId="5" borderId="5" xfId="4" applyNumberFormat="1" applyFont="1" applyFill="1" applyBorder="1" applyProtection="1"/>
    <xf numFmtId="39" fontId="10" fillId="0" borderId="0" xfId="4" applyNumberFormat="1" applyFont="1" applyAlignment="1" applyProtection="1">
      <alignment horizontal="center"/>
    </xf>
    <xf numFmtId="166" fontId="3" fillId="0" borderId="0" xfId="4" applyNumberFormat="1" applyFont="1" applyProtection="1"/>
    <xf numFmtId="164" fontId="10" fillId="0" borderId="0" xfId="4" applyNumberFormat="1" applyFont="1" applyAlignment="1" applyProtection="1">
      <alignment horizontal="center"/>
    </xf>
    <xf numFmtId="37" fontId="11" fillId="0" borderId="0" xfId="4" applyNumberFormat="1" applyFont="1" applyProtection="1"/>
    <xf numFmtId="39" fontId="11" fillId="0" borderId="0" xfId="4" applyNumberFormat="1" applyFont="1" applyProtection="1"/>
    <xf numFmtId="168" fontId="3" fillId="0" borderId="0" xfId="4" applyNumberFormat="1" applyFont="1" applyProtection="1"/>
    <xf numFmtId="164" fontId="10" fillId="0" borderId="0" xfId="4" applyNumberFormat="1" applyFont="1" applyAlignment="1" applyProtection="1">
      <alignment horizontal="right"/>
    </xf>
    <xf numFmtId="164" fontId="11" fillId="4" borderId="0" xfId="4" applyNumberFormat="1" applyFont="1" applyFill="1" applyAlignment="1" applyProtection="1">
      <alignment horizontal="center"/>
    </xf>
    <xf numFmtId="7" fontId="3" fillId="0" borderId="0" xfId="4" applyNumberFormat="1" applyFont="1" applyProtection="1"/>
    <xf numFmtId="0" fontId="10" fillId="0" borderId="0" xfId="4" applyFont="1" applyAlignment="1">
      <alignment horizontal="right"/>
    </xf>
    <xf numFmtId="164" fontId="10" fillId="4" borderId="0" xfId="4" applyNumberFormat="1" applyFont="1" applyFill="1" applyAlignment="1" applyProtection="1">
      <alignment horizontal="center"/>
    </xf>
    <xf numFmtId="10" fontId="10" fillId="0" borderId="0" xfId="4" applyNumberFormat="1" applyFont="1" applyProtection="1"/>
    <xf numFmtId="43" fontId="10" fillId="4" borderId="0" xfId="5" applyFont="1" applyFill="1" applyAlignment="1" applyProtection="1"/>
    <xf numFmtId="43" fontId="11" fillId="0" borderId="6" xfId="5" applyFont="1" applyBorder="1" applyAlignment="1" applyProtection="1">
      <alignment horizontal="left"/>
    </xf>
    <xf numFmtId="43" fontId="10" fillId="7" borderId="0" xfId="5" applyFont="1" applyFill="1" applyProtection="1"/>
    <xf numFmtId="43" fontId="11" fillId="0" borderId="7" xfId="5" applyFont="1" applyBorder="1" applyProtection="1"/>
    <xf numFmtId="43" fontId="11" fillId="7" borderId="1" xfId="5" applyFont="1" applyFill="1" applyBorder="1" applyProtection="1"/>
    <xf numFmtId="43" fontId="10" fillId="0" borderId="1" xfId="5" applyFont="1" applyBorder="1" applyProtection="1"/>
    <xf numFmtId="44" fontId="10" fillId="0" borderId="1" xfId="8" applyFont="1" applyBorder="1" applyProtection="1"/>
    <xf numFmtId="0" fontId="10" fillId="0" borderId="0" xfId="4" applyFont="1" applyFill="1" applyProtection="1"/>
    <xf numFmtId="37" fontId="3" fillId="0" borderId="0" xfId="4" applyNumberFormat="1" applyFont="1" applyProtection="1"/>
  </cellXfs>
  <cellStyles count="9">
    <cellStyle name="Comma" xfId="1" builtinId="3"/>
    <cellStyle name="Comma 2" xfId="7"/>
    <cellStyle name="Comma 3" xfId="5"/>
    <cellStyle name="Currency" xfId="2" builtinId="4"/>
    <cellStyle name="Currency 2" xfId="8"/>
    <cellStyle name="Normal" xfId="0" builtinId="0"/>
    <cellStyle name="Normal 2" xfId="6"/>
    <cellStyle name="Normal 6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riff%20-%20Photocopies%20fy1819%20-%20per%20copy%20f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aw fy1718"/>
      <sheetName val="pivot"/>
      <sheetName val="raw budget fy1819"/>
      <sheetName val="payroll actuals fy1718"/>
    </sheetNames>
    <sheetDataSet>
      <sheetData sheetId="0"/>
      <sheetData sheetId="1"/>
      <sheetData sheetId="2">
        <row r="3">
          <cell r="D3">
            <v>512900</v>
          </cell>
          <cell r="E3">
            <v>18617.5</v>
          </cell>
        </row>
        <row r="4">
          <cell r="D4">
            <v>522000</v>
          </cell>
          <cell r="E4">
            <v>37.5</v>
          </cell>
        </row>
        <row r="5">
          <cell r="D5">
            <v>522100</v>
          </cell>
          <cell r="E5">
            <v>4705.5600000000004</v>
          </cell>
        </row>
        <row r="6">
          <cell r="D6">
            <v>522115</v>
          </cell>
          <cell r="E6">
            <v>150</v>
          </cell>
        </row>
        <row r="7">
          <cell r="D7">
            <v>530100</v>
          </cell>
          <cell r="E7">
            <v>18749.71</v>
          </cell>
        </row>
        <row r="8">
          <cell r="D8">
            <v>540640</v>
          </cell>
          <cell r="E8">
            <v>30346</v>
          </cell>
        </row>
        <row r="9">
          <cell r="D9">
            <v>540705</v>
          </cell>
          <cell r="E9">
            <v>66149.440000000002</v>
          </cell>
        </row>
        <row r="10">
          <cell r="D10">
            <v>540730</v>
          </cell>
          <cell r="E10">
            <v>19839.810000000001</v>
          </cell>
        </row>
        <row r="11">
          <cell r="D11">
            <v>540800</v>
          </cell>
          <cell r="E11">
            <v>61014.99</v>
          </cell>
        </row>
        <row r="12">
          <cell r="D12">
            <v>540820</v>
          </cell>
          <cell r="E12">
            <v>500000</v>
          </cell>
        </row>
        <row r="13">
          <cell r="D13">
            <v>542700</v>
          </cell>
          <cell r="E13">
            <v>59534.69</v>
          </cell>
        </row>
        <row r="14">
          <cell r="D14">
            <v>551000</v>
          </cell>
          <cell r="E14">
            <v>29202</v>
          </cell>
        </row>
        <row r="15">
          <cell r="D15">
            <v>551400</v>
          </cell>
          <cell r="E15">
            <v>1110860.1399999999</v>
          </cell>
        </row>
        <row r="16">
          <cell r="D16">
            <v>552600</v>
          </cell>
          <cell r="E16">
            <v>144182.19</v>
          </cell>
        </row>
        <row r="17">
          <cell r="D17">
            <v>560100</v>
          </cell>
          <cell r="E17">
            <v>42.25</v>
          </cell>
        </row>
        <row r="18">
          <cell r="D18">
            <v>560200</v>
          </cell>
          <cell r="E18">
            <v>1994.45</v>
          </cell>
        </row>
        <row r="19">
          <cell r="D19">
            <v>560300</v>
          </cell>
          <cell r="E19">
            <v>2900</v>
          </cell>
        </row>
        <row r="20">
          <cell r="D20">
            <v>595000</v>
          </cell>
          <cell r="E20">
            <v>10498435.779999999</v>
          </cell>
        </row>
        <row r="21">
          <cell r="D21">
            <v>611100</v>
          </cell>
          <cell r="E21">
            <v>3164262.47</v>
          </cell>
        </row>
        <row r="22">
          <cell r="D22">
            <v>611200</v>
          </cell>
          <cell r="E22">
            <v>114965.59</v>
          </cell>
        </row>
        <row r="23">
          <cell r="D23">
            <v>612000</v>
          </cell>
          <cell r="E23">
            <v>406785.02</v>
          </cell>
        </row>
        <row r="24">
          <cell r="D24">
            <v>621100</v>
          </cell>
          <cell r="E24">
            <v>103168.11</v>
          </cell>
        </row>
        <row r="25">
          <cell r="D25">
            <v>621200</v>
          </cell>
          <cell r="E25">
            <v>1336854.7999999998</v>
          </cell>
        </row>
        <row r="26">
          <cell r="D26">
            <v>621300</v>
          </cell>
          <cell r="E26">
            <v>467219.96</v>
          </cell>
        </row>
        <row r="27">
          <cell r="D27">
            <v>621400</v>
          </cell>
          <cell r="E27">
            <v>52684.32</v>
          </cell>
        </row>
        <row r="28">
          <cell r="D28">
            <v>622100</v>
          </cell>
          <cell r="E28">
            <v>884949.77</v>
          </cell>
        </row>
        <row r="29">
          <cell r="D29">
            <v>622200</v>
          </cell>
          <cell r="E29">
            <v>0</v>
          </cell>
        </row>
        <row r="30">
          <cell r="D30">
            <v>622400</v>
          </cell>
          <cell r="E30">
            <v>7629.2</v>
          </cell>
        </row>
        <row r="31">
          <cell r="D31">
            <v>623100</v>
          </cell>
          <cell r="E31">
            <v>645530</v>
          </cell>
        </row>
        <row r="32">
          <cell r="D32">
            <v>624100</v>
          </cell>
          <cell r="E32">
            <v>11000</v>
          </cell>
        </row>
        <row r="33">
          <cell r="D33">
            <v>711000</v>
          </cell>
          <cell r="E33">
            <v>15985.42</v>
          </cell>
        </row>
        <row r="34">
          <cell r="D34">
            <v>712000</v>
          </cell>
          <cell r="E34">
            <v>75834.33</v>
          </cell>
        </row>
        <row r="35">
          <cell r="D35">
            <v>714000</v>
          </cell>
          <cell r="E35">
            <v>7747.91</v>
          </cell>
        </row>
        <row r="36">
          <cell r="D36">
            <v>715100</v>
          </cell>
          <cell r="E36">
            <v>79217</v>
          </cell>
        </row>
        <row r="37">
          <cell r="D37">
            <v>717000</v>
          </cell>
          <cell r="E37">
            <v>124712.02999999998</v>
          </cell>
        </row>
        <row r="38">
          <cell r="D38">
            <v>717500</v>
          </cell>
          <cell r="E38">
            <v>212064</v>
          </cell>
        </row>
        <row r="39">
          <cell r="D39">
            <v>718000</v>
          </cell>
          <cell r="E39">
            <v>5446.99</v>
          </cell>
        </row>
        <row r="40">
          <cell r="D40">
            <v>719000</v>
          </cell>
          <cell r="E40">
            <v>355.58</v>
          </cell>
        </row>
        <row r="41">
          <cell r="D41">
            <v>720000</v>
          </cell>
          <cell r="E41">
            <v>4770.2</v>
          </cell>
        </row>
        <row r="42">
          <cell r="D42">
            <v>721000</v>
          </cell>
          <cell r="E42">
            <v>0.02</v>
          </cell>
        </row>
        <row r="43">
          <cell r="D43">
            <v>722000</v>
          </cell>
          <cell r="E43">
            <v>26694.01</v>
          </cell>
        </row>
        <row r="44">
          <cell r="D44">
            <v>723000</v>
          </cell>
          <cell r="E44">
            <v>185571.76</v>
          </cell>
        </row>
        <row r="45">
          <cell r="D45">
            <v>723200</v>
          </cell>
          <cell r="E45">
            <v>134905</v>
          </cell>
        </row>
        <row r="46">
          <cell r="D46">
            <v>725000</v>
          </cell>
          <cell r="E46">
            <v>20352.79</v>
          </cell>
        </row>
        <row r="47">
          <cell r="D47">
            <v>726000</v>
          </cell>
          <cell r="E47">
            <v>6084.04</v>
          </cell>
        </row>
        <row r="48">
          <cell r="D48">
            <v>728000</v>
          </cell>
          <cell r="E48">
            <v>106609.91</v>
          </cell>
        </row>
        <row r="49">
          <cell r="D49">
            <v>728030</v>
          </cell>
          <cell r="E49">
            <v>28110.69</v>
          </cell>
        </row>
        <row r="50">
          <cell r="D50">
            <v>728100</v>
          </cell>
          <cell r="E50">
            <v>4000</v>
          </cell>
        </row>
        <row r="51">
          <cell r="D51">
            <v>728150</v>
          </cell>
          <cell r="E51">
            <v>3492.15</v>
          </cell>
        </row>
        <row r="52">
          <cell r="D52">
            <v>729000</v>
          </cell>
          <cell r="E52">
            <v>69665.37</v>
          </cell>
        </row>
        <row r="53">
          <cell r="D53">
            <v>729100</v>
          </cell>
          <cell r="E53">
            <v>209227.13</v>
          </cell>
        </row>
        <row r="54">
          <cell r="D54">
            <v>729200</v>
          </cell>
          <cell r="E54">
            <v>21751.200000000001</v>
          </cell>
        </row>
        <row r="55">
          <cell r="D55">
            <v>729700</v>
          </cell>
          <cell r="E55">
            <v>850</v>
          </cell>
        </row>
        <row r="56">
          <cell r="D56">
            <v>730000</v>
          </cell>
          <cell r="E56">
            <v>66998.45</v>
          </cell>
        </row>
        <row r="57">
          <cell r="D57">
            <v>742000</v>
          </cell>
          <cell r="E57">
            <v>108664.72</v>
          </cell>
        </row>
        <row r="58">
          <cell r="D58">
            <v>744000</v>
          </cell>
          <cell r="E58">
            <v>5904.97</v>
          </cell>
        </row>
        <row r="59">
          <cell r="D59">
            <v>752500</v>
          </cell>
          <cell r="E59">
            <v>31449.68</v>
          </cell>
        </row>
        <row r="60">
          <cell r="D60">
            <v>762000</v>
          </cell>
          <cell r="E60">
            <v>44115.74</v>
          </cell>
        </row>
        <row r="61">
          <cell r="D61">
            <v>762030</v>
          </cell>
          <cell r="E61">
            <v>59535</v>
          </cell>
        </row>
        <row r="62">
          <cell r="D62">
            <v>795000</v>
          </cell>
          <cell r="E62">
            <v>450.39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9"/>
  <sheetViews>
    <sheetView tabSelected="1" topLeftCell="K1" zoomScale="75" zoomScaleNormal="75" workbookViewId="0">
      <selection activeCell="S58" sqref="S58:T60"/>
    </sheetView>
  </sheetViews>
  <sheetFormatPr defaultRowHeight="14.25" x14ac:dyDescent="0.2"/>
  <cols>
    <col min="1" max="1" width="57" style="1" bestFit="1" customWidth="1"/>
    <col min="2" max="2" width="12.5703125" style="1" customWidth="1"/>
    <col min="3" max="3" width="6.7109375" style="1" customWidth="1"/>
    <col min="4" max="4" width="20.42578125" style="1" bestFit="1" customWidth="1"/>
    <col min="5" max="5" width="22.7109375" style="1" bestFit="1" customWidth="1"/>
    <col min="6" max="6" width="19.28515625" style="1" bestFit="1" customWidth="1"/>
    <col min="7" max="7" width="21.42578125" style="1" bestFit="1" customWidth="1"/>
    <col min="8" max="8" width="25.28515625" style="1" bestFit="1" customWidth="1"/>
    <col min="9" max="9" width="24.5703125" style="1" bestFit="1" customWidth="1"/>
    <col min="10" max="10" width="21.85546875" style="1" bestFit="1" customWidth="1"/>
    <col min="11" max="11" width="41.5703125" style="1" customWidth="1"/>
    <col min="12" max="12" width="9.140625" style="1"/>
    <col min="13" max="13" width="5" style="1" customWidth="1"/>
    <col min="14" max="14" width="32" style="1" customWidth="1"/>
    <col min="15" max="15" width="17" style="1" customWidth="1"/>
    <col min="16" max="16" width="27.42578125" style="1" bestFit="1" customWidth="1"/>
    <col min="17" max="17" width="31.28515625" style="1" bestFit="1" customWidth="1"/>
    <col min="18" max="18" width="22" style="1" customWidth="1"/>
    <col min="19" max="19" width="21.140625" style="1" customWidth="1"/>
    <col min="20" max="20" width="16.28515625" style="1" bestFit="1" customWidth="1"/>
    <col min="21" max="21" width="9.140625" style="1"/>
    <col min="22" max="22" width="26.28515625" style="1" bestFit="1" customWidth="1"/>
    <col min="23" max="24" width="11.85546875" style="1" bestFit="1" customWidth="1"/>
    <col min="25" max="16384" width="9.140625" style="1"/>
  </cols>
  <sheetData>
    <row r="1" spans="1:20" ht="30" x14ac:dyDescent="0.4">
      <c r="B1" s="2" t="s">
        <v>0</v>
      </c>
      <c r="C1" s="2"/>
      <c r="D1" s="2"/>
      <c r="E1" s="2"/>
      <c r="F1" s="3"/>
      <c r="G1" s="4" t="s">
        <v>1</v>
      </c>
      <c r="H1" s="5" t="s">
        <v>2</v>
      </c>
      <c r="I1" s="6"/>
      <c r="J1" s="6"/>
      <c r="L1" s="7"/>
      <c r="M1" s="7"/>
      <c r="N1" s="3" t="s">
        <v>0</v>
      </c>
      <c r="O1" s="3"/>
      <c r="P1" s="3"/>
      <c r="Q1" s="8" t="s">
        <v>3</v>
      </c>
      <c r="R1" s="9" t="s">
        <v>2</v>
      </c>
      <c r="S1" s="9"/>
      <c r="T1" s="9"/>
    </row>
    <row r="2" spans="1:20" ht="27" customHeight="1" x14ac:dyDescent="0.3">
      <c r="B2" s="10" t="s">
        <v>4</v>
      </c>
      <c r="C2" s="10"/>
      <c r="D2" s="10"/>
      <c r="E2" s="10"/>
      <c r="F2" s="11"/>
      <c r="G2" s="4" t="s">
        <v>5</v>
      </c>
      <c r="H2" s="12" t="s">
        <v>6</v>
      </c>
      <c r="I2" s="12"/>
      <c r="J2" s="12"/>
      <c r="L2" s="13"/>
      <c r="M2" s="13"/>
      <c r="N2" s="11" t="s">
        <v>4</v>
      </c>
      <c r="O2" s="11"/>
      <c r="P2" s="11"/>
      <c r="Q2" s="14" t="s">
        <v>5</v>
      </c>
      <c r="R2" s="15" t="s">
        <v>6</v>
      </c>
      <c r="S2" s="15"/>
      <c r="T2" s="15"/>
    </row>
    <row r="3" spans="1:20" ht="18" customHeight="1" x14ac:dyDescent="0.25">
      <c r="B3" s="10" t="s">
        <v>7</v>
      </c>
      <c r="C3" s="10"/>
      <c r="D3" s="10"/>
      <c r="E3" s="10"/>
      <c r="F3" s="10"/>
      <c r="G3" s="13"/>
      <c r="H3" s="13"/>
      <c r="I3" s="13"/>
      <c r="J3" s="13"/>
      <c r="L3" s="13"/>
      <c r="M3" s="13"/>
      <c r="N3" s="10" t="s">
        <v>8</v>
      </c>
      <c r="O3" s="10"/>
      <c r="P3" s="10"/>
      <c r="Q3" s="16"/>
      <c r="R3" s="16"/>
      <c r="S3" s="16"/>
    </row>
    <row r="4" spans="1:20" ht="15.75" customHeight="1" x14ac:dyDescent="0.25">
      <c r="A4" s="17"/>
      <c r="B4" s="18"/>
      <c r="C4" s="18"/>
      <c r="D4" s="18"/>
      <c r="E4" s="18"/>
      <c r="F4" s="18"/>
      <c r="G4" s="19"/>
      <c r="H4" s="19"/>
      <c r="I4" s="19"/>
      <c r="J4" s="19"/>
      <c r="K4" s="20"/>
      <c r="L4" s="17"/>
      <c r="M4" s="17"/>
      <c r="N4" s="17"/>
      <c r="O4" s="17"/>
      <c r="P4" s="17"/>
      <c r="Q4" s="17"/>
      <c r="R4" s="17"/>
      <c r="S4" s="17"/>
    </row>
    <row r="5" spans="1:20" ht="15.75" x14ac:dyDescent="0.25">
      <c r="A5" s="17"/>
      <c r="B5" s="21"/>
      <c r="C5" s="21"/>
      <c r="D5" s="21"/>
      <c r="E5" s="21"/>
      <c r="F5" s="21"/>
      <c r="G5" s="22"/>
      <c r="H5" s="22"/>
      <c r="I5" s="22"/>
      <c r="J5" s="22"/>
      <c r="K5" s="20"/>
      <c r="L5" s="17"/>
      <c r="M5" s="23"/>
      <c r="N5" s="19"/>
      <c r="O5" s="19" t="s">
        <v>9</v>
      </c>
      <c r="P5" s="19" t="s">
        <v>10</v>
      </c>
      <c r="Q5" s="23"/>
      <c r="R5" s="24"/>
      <c r="S5" s="23"/>
    </row>
    <row r="6" spans="1:20" ht="15.75" x14ac:dyDescent="0.25">
      <c r="C6" s="21"/>
      <c r="D6" s="25"/>
      <c r="E6" s="25">
        <v>202010</v>
      </c>
      <c r="F6" s="25"/>
      <c r="G6" s="19" t="s">
        <v>11</v>
      </c>
      <c r="H6" s="19" t="s">
        <v>12</v>
      </c>
      <c r="I6" s="19" t="s">
        <v>13</v>
      </c>
      <c r="J6" s="19" t="s">
        <v>14</v>
      </c>
      <c r="K6" s="16"/>
      <c r="L6" s="20"/>
      <c r="M6" s="17"/>
      <c r="N6" s="17"/>
      <c r="O6" s="26" t="s">
        <v>15</v>
      </c>
      <c r="P6" s="26" t="s">
        <v>16</v>
      </c>
      <c r="Q6" s="27" t="s">
        <v>17</v>
      </c>
      <c r="R6" s="26" t="s">
        <v>18</v>
      </c>
      <c r="S6" s="26" t="s">
        <v>19</v>
      </c>
      <c r="T6" s="26" t="s">
        <v>20</v>
      </c>
    </row>
    <row r="7" spans="1:20" ht="15.75" x14ac:dyDescent="0.25">
      <c r="A7" s="19"/>
      <c r="B7" s="19"/>
      <c r="C7" s="21"/>
      <c r="D7" s="25"/>
      <c r="E7" s="25"/>
      <c r="F7" s="25"/>
      <c r="G7" s="19" t="s">
        <v>21</v>
      </c>
      <c r="H7" s="19" t="s">
        <v>21</v>
      </c>
      <c r="I7" s="19" t="s">
        <v>22</v>
      </c>
      <c r="J7" s="19" t="s">
        <v>23</v>
      </c>
      <c r="K7" s="16"/>
      <c r="L7" s="20"/>
      <c r="M7" s="28" t="s">
        <v>24</v>
      </c>
      <c r="N7" s="17"/>
      <c r="O7" s="29"/>
      <c r="P7" s="30"/>
      <c r="Q7" s="31"/>
      <c r="R7" s="29"/>
      <c r="S7" s="29"/>
      <c r="T7" s="29"/>
    </row>
    <row r="8" spans="1:20" ht="15.75" x14ac:dyDescent="0.25">
      <c r="A8" s="32" t="s">
        <v>25</v>
      </c>
      <c r="B8" s="33"/>
      <c r="C8" s="34"/>
      <c r="D8" s="35"/>
      <c r="E8" s="35" t="s">
        <v>26</v>
      </c>
      <c r="F8" s="35"/>
      <c r="G8" s="36" t="s">
        <v>27</v>
      </c>
      <c r="H8" s="36" t="s">
        <v>28</v>
      </c>
      <c r="I8" s="36" t="s">
        <v>29</v>
      </c>
      <c r="J8" s="36" t="s">
        <v>30</v>
      </c>
      <c r="K8" s="37"/>
      <c r="L8" s="20"/>
      <c r="M8" s="28">
        <v>1</v>
      </c>
      <c r="N8" s="38" t="str">
        <f>P45</f>
        <v>Criminal Records II</v>
      </c>
      <c r="O8" s="20">
        <f>P46</f>
        <v>32207</v>
      </c>
      <c r="P8" s="20">
        <f>+O8/$P$64</f>
        <v>17.892777777777777</v>
      </c>
      <c r="Q8" s="31">
        <v>1</v>
      </c>
      <c r="R8" s="29">
        <f>P8*Q8</f>
        <v>17.892777777777777</v>
      </c>
      <c r="S8" s="17">
        <f>Q8*P59</f>
        <v>15.539470365699872</v>
      </c>
      <c r="T8" s="39">
        <f>+R8+S8</f>
        <v>33.432248143477651</v>
      </c>
    </row>
    <row r="9" spans="1:20" ht="15.75" x14ac:dyDescent="0.25">
      <c r="A9" s="40" t="s">
        <v>31</v>
      </c>
      <c r="B9" s="41">
        <v>611100</v>
      </c>
      <c r="C9" s="18"/>
      <c r="D9" s="20"/>
      <c r="E9" s="20">
        <f>VLOOKUP(B9, [1]pivot!D:E, 2, FALSE)</f>
        <v>3164262.47</v>
      </c>
      <c r="F9" s="20"/>
      <c r="G9" s="42">
        <f>SUM(D9:F9)</f>
        <v>3164262.47</v>
      </c>
      <c r="H9" s="20">
        <f>G9-I9</f>
        <v>3159442.7038000003</v>
      </c>
      <c r="I9" s="20">
        <f>J85</f>
        <v>4819.7662</v>
      </c>
      <c r="J9" s="20">
        <f>H9</f>
        <v>3159442.7038000003</v>
      </c>
      <c r="K9" s="43"/>
      <c r="L9" s="16"/>
      <c r="M9" s="44">
        <v>2</v>
      </c>
      <c r="N9" s="38" t="str">
        <f>Q45</f>
        <v>Criminal Records Tech II</v>
      </c>
      <c r="O9" s="20">
        <f>Q46</f>
        <v>37073</v>
      </c>
      <c r="P9" s="20">
        <f>+O9/$P$64</f>
        <v>20.59611111111111</v>
      </c>
      <c r="Q9" s="31">
        <v>1</v>
      </c>
      <c r="R9" s="29">
        <f>P9*Q9</f>
        <v>20.59611111111111</v>
      </c>
      <c r="S9" s="17">
        <f>Q9*Q59</f>
        <v>16.410624211853719</v>
      </c>
      <c r="T9" s="39">
        <f>+R9+S9</f>
        <v>37.006735322964829</v>
      </c>
    </row>
    <row r="10" spans="1:20" ht="15.75" x14ac:dyDescent="0.25">
      <c r="A10" s="40" t="s">
        <v>32</v>
      </c>
      <c r="B10" s="41">
        <v>611200</v>
      </c>
      <c r="C10" s="18"/>
      <c r="D10" s="20"/>
      <c r="E10" s="20">
        <f>VLOOKUP(B10, [1]pivot!D:E, 2, FALSE)</f>
        <v>114965.59</v>
      </c>
      <c r="F10" s="20"/>
      <c r="G10" s="42">
        <f t="shared" ref="G10:G21" si="0">SUM(D10:F10)</f>
        <v>114965.59</v>
      </c>
      <c r="H10" s="20">
        <f t="shared" ref="H10:H21" si="1">G10-I10</f>
        <v>114965.59</v>
      </c>
      <c r="I10" s="20">
        <v>0</v>
      </c>
      <c r="J10" s="20">
        <f t="shared" ref="J10:J21" si="2">H10</f>
        <v>114965.59</v>
      </c>
      <c r="K10" s="43"/>
      <c r="L10" s="16"/>
      <c r="M10" s="45">
        <v>3</v>
      </c>
      <c r="N10" s="38" t="str">
        <f>R45</f>
        <v>Extra Help</v>
      </c>
      <c r="O10" s="46">
        <f>R46</f>
        <v>34488</v>
      </c>
      <c r="P10" s="46">
        <f>O10/P64</f>
        <v>19.16</v>
      </c>
      <c r="Q10" s="31">
        <v>1</v>
      </c>
      <c r="R10" s="29">
        <f>P10*Q10</f>
        <v>19.16</v>
      </c>
      <c r="S10" s="17">
        <f>Q10*R59</f>
        <v>0.24042115384615384</v>
      </c>
      <c r="T10" s="39">
        <f>+R10+S10</f>
        <v>19.400421153846153</v>
      </c>
    </row>
    <row r="11" spans="1:20" ht="15.75" x14ac:dyDescent="0.25">
      <c r="A11" s="40" t="s">
        <v>33</v>
      </c>
      <c r="B11" s="41">
        <v>612000</v>
      </c>
      <c r="C11" s="18"/>
      <c r="D11" s="20"/>
      <c r="E11" s="20">
        <f>VLOOKUP(B11, [1]pivot!D:E, 2, FALSE)</f>
        <v>406785.02</v>
      </c>
      <c r="F11" s="20"/>
      <c r="G11" s="42">
        <f t="shared" si="0"/>
        <v>406785.02</v>
      </c>
      <c r="H11" s="20">
        <f t="shared" si="1"/>
        <v>406785.02</v>
      </c>
      <c r="I11" s="20">
        <f>J86</f>
        <v>0</v>
      </c>
      <c r="J11" s="20">
        <f t="shared" si="2"/>
        <v>406785.02</v>
      </c>
      <c r="K11" s="43"/>
      <c r="L11" s="37"/>
      <c r="M11" s="45"/>
      <c r="N11" s="38"/>
      <c r="O11" s="46"/>
      <c r="P11" s="46"/>
      <c r="Q11" s="47"/>
      <c r="R11" s="48"/>
      <c r="S11" s="49"/>
      <c r="T11" s="50"/>
    </row>
    <row r="12" spans="1:20" ht="15.75" x14ac:dyDescent="0.25">
      <c r="A12" s="40" t="s">
        <v>34</v>
      </c>
      <c r="B12" s="41">
        <v>612100</v>
      </c>
      <c r="C12" s="18"/>
      <c r="D12" s="20"/>
      <c r="E12" s="20">
        <v>0</v>
      </c>
      <c r="F12" s="20"/>
      <c r="G12" s="42">
        <f t="shared" si="0"/>
        <v>0</v>
      </c>
      <c r="H12" s="20">
        <f t="shared" si="1"/>
        <v>0</v>
      </c>
      <c r="I12" s="20">
        <v>0</v>
      </c>
      <c r="J12" s="20">
        <f t="shared" si="2"/>
        <v>0</v>
      </c>
      <c r="K12" s="43"/>
      <c r="L12" s="43"/>
      <c r="M12" s="45"/>
      <c r="N12" s="38"/>
      <c r="O12" s="46"/>
      <c r="P12" s="46"/>
      <c r="Q12" s="47"/>
      <c r="R12" s="48"/>
      <c r="S12" s="49"/>
      <c r="T12" s="50"/>
    </row>
    <row r="13" spans="1:20" ht="15.75" x14ac:dyDescent="0.25">
      <c r="A13" s="40" t="s">
        <v>35</v>
      </c>
      <c r="B13" s="41">
        <v>621100</v>
      </c>
      <c r="C13" s="18"/>
      <c r="D13" s="20"/>
      <c r="E13" s="20">
        <f>VLOOKUP(B13, [1]pivot!D:E, 2, FALSE)</f>
        <v>103168.11</v>
      </c>
      <c r="F13" s="20"/>
      <c r="G13" s="42">
        <f t="shared" si="0"/>
        <v>103168.11</v>
      </c>
      <c r="H13" s="20">
        <f t="shared" si="1"/>
        <v>103063.1131</v>
      </c>
      <c r="I13" s="20">
        <f t="shared" ref="I13:I21" si="3">J87</f>
        <v>104.9969</v>
      </c>
      <c r="J13" s="20">
        <f t="shared" si="2"/>
        <v>103063.1131</v>
      </c>
      <c r="K13" s="43"/>
      <c r="L13" s="43"/>
      <c r="M13" s="45"/>
      <c r="N13" s="38"/>
      <c r="O13" s="46"/>
      <c r="P13" s="46"/>
      <c r="Q13" s="47"/>
      <c r="R13" s="48"/>
      <c r="S13" s="49"/>
      <c r="T13" s="50"/>
    </row>
    <row r="14" spans="1:20" ht="15.75" x14ac:dyDescent="0.25">
      <c r="A14" s="40" t="s">
        <v>36</v>
      </c>
      <c r="B14" s="41">
        <v>621200</v>
      </c>
      <c r="C14" s="18"/>
      <c r="D14" s="20"/>
      <c r="E14" s="20">
        <f>VLOOKUP(B14, [1]pivot!D:E, 2, FALSE)</f>
        <v>1336854.7999999998</v>
      </c>
      <c r="F14" s="20"/>
      <c r="G14" s="42">
        <f t="shared" si="0"/>
        <v>1336854.7999999998</v>
      </c>
      <c r="H14" s="20">
        <f t="shared" si="1"/>
        <v>1335382.6837999998</v>
      </c>
      <c r="I14" s="20">
        <f t="shared" si="3"/>
        <v>1472.1161999999999</v>
      </c>
      <c r="J14" s="20">
        <f t="shared" si="2"/>
        <v>1335382.6837999998</v>
      </c>
      <c r="K14" s="43"/>
      <c r="L14" s="43"/>
      <c r="M14" s="28"/>
      <c r="N14" s="38"/>
      <c r="O14" s="46"/>
      <c r="P14" s="46"/>
      <c r="Q14" s="47"/>
      <c r="R14" s="48"/>
      <c r="S14" s="49"/>
      <c r="T14" s="50"/>
    </row>
    <row r="15" spans="1:20" ht="15.75" x14ac:dyDescent="0.25">
      <c r="A15" s="40" t="s">
        <v>37</v>
      </c>
      <c r="B15" s="41">
        <v>621300</v>
      </c>
      <c r="C15" s="18"/>
      <c r="D15" s="20"/>
      <c r="E15" s="20">
        <f>VLOOKUP(B15, [1]pivot!D:E, 2, FALSE)</f>
        <v>467219.96</v>
      </c>
      <c r="F15" s="20"/>
      <c r="G15" s="42">
        <f t="shared" si="0"/>
        <v>467219.96</v>
      </c>
      <c r="H15" s="20">
        <f t="shared" si="1"/>
        <v>467219.96</v>
      </c>
      <c r="I15" s="20">
        <f t="shared" si="3"/>
        <v>0</v>
      </c>
      <c r="J15" s="20">
        <f t="shared" si="2"/>
        <v>467219.96</v>
      </c>
      <c r="K15" s="43"/>
      <c r="L15" s="43"/>
      <c r="M15" s="28"/>
      <c r="N15" s="49"/>
      <c r="O15" s="46"/>
      <c r="P15" s="46"/>
      <c r="Q15" s="47"/>
      <c r="R15" s="48"/>
      <c r="S15" s="49"/>
      <c r="T15" s="50"/>
    </row>
    <row r="16" spans="1:20" ht="15.75" x14ac:dyDescent="0.25">
      <c r="A16" s="40" t="s">
        <v>38</v>
      </c>
      <c r="B16" s="41">
        <v>621400</v>
      </c>
      <c r="C16" s="18"/>
      <c r="D16" s="20"/>
      <c r="E16" s="20">
        <f>VLOOKUP(B16, [1]pivot!D:E, 2, FALSE)</f>
        <v>52684.32</v>
      </c>
      <c r="F16" s="20"/>
      <c r="G16" s="42">
        <f t="shared" si="0"/>
        <v>52684.32</v>
      </c>
      <c r="H16" s="20">
        <f t="shared" si="1"/>
        <v>52684.32</v>
      </c>
      <c r="I16" s="20">
        <f t="shared" si="3"/>
        <v>0</v>
      </c>
      <c r="J16" s="20">
        <f t="shared" si="2"/>
        <v>52684.32</v>
      </c>
      <c r="K16" s="43"/>
      <c r="L16" s="43"/>
      <c r="M16" s="28"/>
      <c r="N16" s="49"/>
      <c r="O16" s="46"/>
      <c r="P16" s="46"/>
      <c r="Q16" s="47"/>
      <c r="R16" s="48"/>
      <c r="S16" s="49"/>
      <c r="T16" s="50"/>
    </row>
    <row r="17" spans="1:24" ht="15.75" x14ac:dyDescent="0.25">
      <c r="A17" s="40" t="s">
        <v>39</v>
      </c>
      <c r="B17" s="41">
        <v>622100</v>
      </c>
      <c r="C17" s="18"/>
      <c r="D17" s="20"/>
      <c r="E17" s="20">
        <f>VLOOKUP(B17, [1]pivot!D:E, 2, FALSE)</f>
        <v>884949.77</v>
      </c>
      <c r="F17" s="20"/>
      <c r="G17" s="42">
        <f t="shared" si="0"/>
        <v>884949.77</v>
      </c>
      <c r="H17" s="20">
        <f t="shared" si="1"/>
        <v>884132.32620000001</v>
      </c>
      <c r="I17" s="20">
        <f t="shared" si="3"/>
        <v>817.44380000000001</v>
      </c>
      <c r="J17" s="20">
        <f t="shared" si="2"/>
        <v>884132.32620000001</v>
      </c>
      <c r="K17" s="43"/>
      <c r="L17" s="43"/>
      <c r="M17" s="45"/>
      <c r="N17" s="49"/>
      <c r="O17" s="46"/>
      <c r="P17" s="46"/>
      <c r="Q17" s="47"/>
      <c r="R17" s="48"/>
      <c r="S17" s="49"/>
      <c r="T17" s="50"/>
    </row>
    <row r="18" spans="1:24" ht="15.75" x14ac:dyDescent="0.25">
      <c r="A18" s="40" t="s">
        <v>40</v>
      </c>
      <c r="B18" s="41">
        <v>622200</v>
      </c>
      <c r="C18" s="18"/>
      <c r="D18" s="20"/>
      <c r="E18" s="20">
        <f>VLOOKUP(B18, [1]pivot!D:E, 2, FALSE)</f>
        <v>0</v>
      </c>
      <c r="F18" s="20"/>
      <c r="G18" s="42">
        <f t="shared" si="0"/>
        <v>0</v>
      </c>
      <c r="H18" s="20">
        <f t="shared" si="1"/>
        <v>0</v>
      </c>
      <c r="I18" s="20">
        <f t="shared" si="3"/>
        <v>0</v>
      </c>
      <c r="J18" s="20">
        <f t="shared" si="2"/>
        <v>0</v>
      </c>
      <c r="K18" s="43"/>
      <c r="L18" s="43"/>
      <c r="M18" s="45"/>
      <c r="N18" s="49"/>
      <c r="O18" s="46"/>
      <c r="P18" s="46"/>
      <c r="Q18" s="47"/>
      <c r="R18" s="48"/>
      <c r="S18" s="49"/>
      <c r="T18" s="50"/>
    </row>
    <row r="19" spans="1:24" ht="15.75" x14ac:dyDescent="0.25">
      <c r="A19" s="40" t="s">
        <v>41</v>
      </c>
      <c r="B19" s="41">
        <v>622400</v>
      </c>
      <c r="C19" s="18"/>
      <c r="D19" s="20"/>
      <c r="E19" s="20">
        <f>VLOOKUP(B19, [1]pivot!D:E, 2, FALSE)</f>
        <v>7629.2</v>
      </c>
      <c r="F19" s="20"/>
      <c r="G19" s="42">
        <f t="shared" si="0"/>
        <v>7629.2</v>
      </c>
      <c r="H19" s="20">
        <f t="shared" si="1"/>
        <v>7629.2</v>
      </c>
      <c r="I19" s="20">
        <f t="shared" si="3"/>
        <v>0</v>
      </c>
      <c r="J19" s="20">
        <f t="shared" si="2"/>
        <v>7629.2</v>
      </c>
      <c r="K19" s="43"/>
      <c r="L19" s="43"/>
      <c r="M19" s="45"/>
      <c r="N19" s="49"/>
      <c r="O19" s="46"/>
      <c r="P19" s="46"/>
      <c r="Q19" s="47"/>
      <c r="R19" s="48"/>
      <c r="S19" s="49"/>
      <c r="T19" s="50"/>
    </row>
    <row r="20" spans="1:24" ht="15.75" x14ac:dyDescent="0.25">
      <c r="A20" s="40" t="s">
        <v>42</v>
      </c>
      <c r="B20" s="41">
        <v>623100</v>
      </c>
      <c r="C20" s="18"/>
      <c r="D20" s="20"/>
      <c r="E20" s="20">
        <f>VLOOKUP(B20, [1]pivot!D:E, 2, FALSE)</f>
        <v>645530</v>
      </c>
      <c r="F20" s="20"/>
      <c r="G20" s="42">
        <f t="shared" si="0"/>
        <v>645530</v>
      </c>
      <c r="H20" s="20">
        <f t="shared" si="1"/>
        <v>644873.52859999996</v>
      </c>
      <c r="I20" s="20">
        <f t="shared" si="3"/>
        <v>656.47140000000002</v>
      </c>
      <c r="J20" s="20">
        <f t="shared" si="2"/>
        <v>644873.52859999996</v>
      </c>
      <c r="K20" s="43"/>
      <c r="L20" s="43"/>
      <c r="M20" s="45"/>
      <c r="N20" s="49"/>
      <c r="O20" s="46"/>
      <c r="P20" s="46"/>
      <c r="Q20" s="47"/>
      <c r="R20" s="48"/>
      <c r="S20" s="49"/>
      <c r="T20" s="50"/>
    </row>
    <row r="21" spans="1:24" ht="15.75" x14ac:dyDescent="0.25">
      <c r="A21" s="40" t="s">
        <v>43</v>
      </c>
      <c r="B21" s="41">
        <v>624100</v>
      </c>
      <c r="C21" s="18"/>
      <c r="D21" s="20"/>
      <c r="E21" s="20">
        <f>VLOOKUP(B21, [1]pivot!D:E, 2, FALSE)</f>
        <v>11000</v>
      </c>
      <c r="F21" s="20"/>
      <c r="G21" s="42">
        <f t="shared" si="0"/>
        <v>11000</v>
      </c>
      <c r="H21" s="20">
        <f t="shared" si="1"/>
        <v>10991</v>
      </c>
      <c r="I21" s="20">
        <f t="shared" si="3"/>
        <v>9</v>
      </c>
      <c r="J21" s="20">
        <f t="shared" si="2"/>
        <v>10991</v>
      </c>
      <c r="K21" s="43"/>
      <c r="L21" s="43"/>
      <c r="M21" s="45"/>
      <c r="N21" s="49"/>
      <c r="O21" s="46"/>
      <c r="P21" s="46"/>
      <c r="Q21" s="47"/>
      <c r="R21" s="48"/>
      <c r="S21" s="49"/>
      <c r="T21" s="50"/>
    </row>
    <row r="22" spans="1:24" ht="15.75" x14ac:dyDescent="0.25">
      <c r="A22" s="51" t="s">
        <v>44</v>
      </c>
      <c r="B22" s="51"/>
      <c r="C22" s="52"/>
      <c r="D22" s="53">
        <f t="shared" ref="D22:J22" si="4">SUM(D9:D21)</f>
        <v>0</v>
      </c>
      <c r="E22" s="53">
        <f t="shared" si="4"/>
        <v>7195049.2400000012</v>
      </c>
      <c r="F22" s="53">
        <f t="shared" si="4"/>
        <v>0</v>
      </c>
      <c r="G22" s="53">
        <f t="shared" si="4"/>
        <v>7195049.2400000012</v>
      </c>
      <c r="H22" s="53">
        <f t="shared" si="4"/>
        <v>7187169.4455000004</v>
      </c>
      <c r="I22" s="53">
        <f t="shared" si="4"/>
        <v>7879.7945000000009</v>
      </c>
      <c r="J22" s="53">
        <f t="shared" si="4"/>
        <v>7187169.4455000004</v>
      </c>
      <c r="K22" s="43"/>
      <c r="L22" s="43"/>
      <c r="M22" s="23"/>
      <c r="N22" s="49"/>
      <c r="O22" s="46"/>
      <c r="P22" s="20"/>
      <c r="Q22" s="20"/>
      <c r="R22" s="29"/>
      <c r="S22" s="17"/>
      <c r="T22" s="39"/>
    </row>
    <row r="23" spans="1:24" ht="15.75" x14ac:dyDescent="0.25">
      <c r="A23" s="54"/>
      <c r="B23" s="54"/>
      <c r="C23" s="55"/>
      <c r="D23" s="56"/>
      <c r="E23" s="56"/>
      <c r="F23" s="56"/>
      <c r="G23" s="56"/>
      <c r="H23" s="56"/>
      <c r="I23" s="56"/>
      <c r="J23" s="56"/>
      <c r="K23" s="43"/>
      <c r="L23" s="43"/>
      <c r="M23" s="23"/>
      <c r="N23" s="57"/>
      <c r="O23" s="46"/>
      <c r="P23" s="20"/>
      <c r="Q23" s="20"/>
      <c r="R23" s="29"/>
      <c r="S23" s="17"/>
      <c r="T23" s="39"/>
    </row>
    <row r="24" spans="1:24" ht="15.75" x14ac:dyDescent="0.25">
      <c r="A24" s="32" t="s">
        <v>45</v>
      </c>
      <c r="B24" s="33"/>
      <c r="C24" s="18"/>
      <c r="D24" s="58"/>
      <c r="E24" s="58"/>
      <c r="F24" s="58"/>
      <c r="G24" s="46"/>
      <c r="H24" s="46"/>
      <c r="I24" s="20"/>
      <c r="J24" s="46"/>
      <c r="K24" s="43"/>
      <c r="L24" s="43"/>
      <c r="M24" s="23"/>
      <c r="N24" s="49"/>
      <c r="O24" s="49"/>
      <c r="P24" s="49"/>
      <c r="Q24" s="47"/>
      <c r="S24" s="59" t="s">
        <v>46</v>
      </c>
      <c r="T24" s="29">
        <f>SUM(T8:T22)</f>
        <v>89.839404620288633</v>
      </c>
    </row>
    <row r="25" spans="1:24" ht="15.75" x14ac:dyDescent="0.25">
      <c r="A25" s="60" t="s">
        <v>47</v>
      </c>
      <c r="B25" s="61">
        <v>711000</v>
      </c>
      <c r="C25" s="18"/>
      <c r="D25" s="62"/>
      <c r="E25" s="20">
        <f>VLOOKUP(B25, [1]pivot!D:E, 2, FALSE)</f>
        <v>15985.42</v>
      </c>
      <c r="F25" s="20"/>
      <c r="G25" s="42">
        <f>SUM(D25:F25)</f>
        <v>15985.42</v>
      </c>
      <c r="H25" s="46">
        <f>G25-I25</f>
        <v>15985.42</v>
      </c>
      <c r="I25" s="20">
        <v>0</v>
      </c>
      <c r="J25" s="46">
        <f>H25</f>
        <v>15985.42</v>
      </c>
      <c r="K25" s="43"/>
      <c r="L25" s="43"/>
      <c r="M25" s="23"/>
      <c r="N25" s="49"/>
      <c r="O25" s="49"/>
      <c r="P25" s="49"/>
      <c r="Q25" s="47"/>
      <c r="R25" s="48"/>
      <c r="S25" s="49"/>
      <c r="T25" s="50"/>
    </row>
    <row r="26" spans="1:24" ht="15.75" x14ac:dyDescent="0.25">
      <c r="A26" s="60" t="s">
        <v>48</v>
      </c>
      <c r="B26" s="61">
        <v>711010</v>
      </c>
      <c r="C26" s="18"/>
      <c r="D26" s="62"/>
      <c r="E26" s="20">
        <v>0</v>
      </c>
      <c r="F26" s="20"/>
      <c r="G26" s="42">
        <f t="shared" ref="G26:G66" si="5">SUM(D26:F26)</f>
        <v>0</v>
      </c>
      <c r="H26" s="46">
        <f t="shared" ref="H26:H66" si="6">G26-I26</f>
        <v>0</v>
      </c>
      <c r="I26" s="20">
        <v>0</v>
      </c>
      <c r="J26" s="46">
        <f t="shared" ref="J26:J66" si="7">H26</f>
        <v>0</v>
      </c>
      <c r="K26" s="43"/>
      <c r="L26" s="43"/>
      <c r="M26" s="23"/>
      <c r="N26" s="17"/>
      <c r="O26" s="17"/>
      <c r="P26" s="17"/>
      <c r="Q26" s="17"/>
      <c r="R26" s="24"/>
      <c r="S26" s="63">
        <f>J75</f>
        <v>6.5186578395384789E-2</v>
      </c>
    </row>
    <row r="27" spans="1:24" ht="15.75" x14ac:dyDescent="0.25">
      <c r="A27" s="60" t="s">
        <v>49</v>
      </c>
      <c r="B27" s="61">
        <v>712000</v>
      </c>
      <c r="C27" s="61"/>
      <c r="D27" s="62"/>
      <c r="E27" s="20">
        <f>VLOOKUP(B27, [1]pivot!D:E, 2, FALSE)</f>
        <v>75834.33</v>
      </c>
      <c r="F27" s="20"/>
      <c r="G27" s="42">
        <f t="shared" si="5"/>
        <v>75834.33</v>
      </c>
      <c r="H27" s="46">
        <f t="shared" si="6"/>
        <v>75834.33</v>
      </c>
      <c r="I27" s="20">
        <v>0</v>
      </c>
      <c r="J27" s="46">
        <f t="shared" si="7"/>
        <v>75834.33</v>
      </c>
      <c r="K27" s="43"/>
      <c r="L27" s="43"/>
      <c r="M27" s="23"/>
      <c r="N27" s="17"/>
      <c r="O27" s="17"/>
      <c r="P27" s="17"/>
      <c r="S27" s="64" t="s">
        <v>50</v>
      </c>
      <c r="T27" s="65">
        <f>T24*S26</f>
        <v>5.8563233922751392</v>
      </c>
      <c r="U27" s="24"/>
      <c r="V27" s="17"/>
      <c r="W27" s="66"/>
      <c r="X27" s="67"/>
    </row>
    <row r="28" spans="1:24" ht="15.75" x14ac:dyDescent="0.25">
      <c r="A28" s="60" t="s">
        <v>51</v>
      </c>
      <c r="B28" s="61">
        <v>713000</v>
      </c>
      <c r="C28" s="61"/>
      <c r="D28" s="62"/>
      <c r="E28" s="20">
        <v>0</v>
      </c>
      <c r="F28" s="20"/>
      <c r="G28" s="42">
        <f t="shared" si="5"/>
        <v>0</v>
      </c>
      <c r="H28" s="46">
        <f t="shared" si="6"/>
        <v>0</v>
      </c>
      <c r="I28" s="20">
        <v>0</v>
      </c>
      <c r="J28" s="46">
        <f t="shared" si="7"/>
        <v>0</v>
      </c>
      <c r="K28" s="43"/>
      <c r="L28" s="43"/>
      <c r="M28" s="23"/>
      <c r="N28" s="17"/>
      <c r="O28" s="17"/>
      <c r="P28" s="17"/>
      <c r="Q28" s="17"/>
      <c r="R28" s="23"/>
      <c r="S28" s="68"/>
      <c r="T28" s="65"/>
    </row>
    <row r="29" spans="1:24" ht="15.75" x14ac:dyDescent="0.25">
      <c r="A29" s="60" t="s">
        <v>52</v>
      </c>
      <c r="B29" s="61">
        <v>714000</v>
      </c>
      <c r="C29" s="61"/>
      <c r="D29" s="62"/>
      <c r="E29" s="20">
        <f>VLOOKUP(B29, [1]pivot!D:E, 2, FALSE)</f>
        <v>7747.91</v>
      </c>
      <c r="F29" s="20"/>
      <c r="G29" s="42">
        <f t="shared" si="5"/>
        <v>7747.91</v>
      </c>
      <c r="H29" s="46">
        <f t="shared" si="6"/>
        <v>0</v>
      </c>
      <c r="I29" s="20">
        <f>G29</f>
        <v>7747.91</v>
      </c>
      <c r="J29" s="46">
        <f t="shared" si="7"/>
        <v>0</v>
      </c>
      <c r="K29" s="43"/>
      <c r="L29" s="43"/>
      <c r="M29" s="23"/>
      <c r="N29" s="17"/>
      <c r="O29" s="17"/>
      <c r="P29" s="17"/>
      <c r="Q29" s="17"/>
      <c r="R29" s="23"/>
      <c r="S29" s="68"/>
      <c r="T29" s="65"/>
    </row>
    <row r="30" spans="1:24" ht="15.75" x14ac:dyDescent="0.25">
      <c r="A30" s="60" t="s">
        <v>53</v>
      </c>
      <c r="B30" s="61">
        <v>715000</v>
      </c>
      <c r="C30" s="61"/>
      <c r="D30" s="62"/>
      <c r="E30" s="20">
        <v>0</v>
      </c>
      <c r="F30" s="20"/>
      <c r="G30" s="42">
        <f t="shared" si="5"/>
        <v>0</v>
      </c>
      <c r="H30" s="46">
        <f t="shared" si="6"/>
        <v>0</v>
      </c>
      <c r="I30" s="20">
        <v>0</v>
      </c>
      <c r="J30" s="46">
        <f t="shared" si="7"/>
        <v>0</v>
      </c>
      <c r="K30" s="43"/>
      <c r="L30" s="43"/>
      <c r="M30" s="23"/>
      <c r="N30" s="17"/>
      <c r="O30" s="17"/>
      <c r="P30" s="17"/>
      <c r="Q30" s="17"/>
      <c r="R30" s="23"/>
      <c r="S30" s="68"/>
      <c r="T30" s="65"/>
    </row>
    <row r="31" spans="1:24" ht="15.75" x14ac:dyDescent="0.25">
      <c r="A31" s="60" t="s">
        <v>54</v>
      </c>
      <c r="B31" s="61">
        <v>715100</v>
      </c>
      <c r="C31" s="61"/>
      <c r="D31" s="62"/>
      <c r="E31" s="20">
        <f>VLOOKUP(B31, [1]pivot!D:E, 2, FALSE)</f>
        <v>79217</v>
      </c>
      <c r="F31" s="20"/>
      <c r="G31" s="42">
        <f t="shared" si="5"/>
        <v>79217</v>
      </c>
      <c r="H31" s="46">
        <f t="shared" si="6"/>
        <v>0</v>
      </c>
      <c r="I31" s="20">
        <f>G31</f>
        <v>79217</v>
      </c>
      <c r="J31" s="46">
        <f t="shared" si="7"/>
        <v>0</v>
      </c>
      <c r="K31" s="43"/>
      <c r="L31" s="43"/>
      <c r="M31" s="23"/>
      <c r="N31" s="17"/>
      <c r="O31" s="17"/>
      <c r="P31" s="17"/>
      <c r="S31" s="59" t="s">
        <v>55</v>
      </c>
      <c r="T31" s="69">
        <v>0</v>
      </c>
    </row>
    <row r="32" spans="1:24" ht="15.75" x14ac:dyDescent="0.25">
      <c r="A32" s="60" t="s">
        <v>56</v>
      </c>
      <c r="B32" s="61">
        <v>716000</v>
      </c>
      <c r="C32" s="61"/>
      <c r="D32" s="62"/>
      <c r="E32" s="20">
        <v>0</v>
      </c>
      <c r="F32" s="20"/>
      <c r="G32" s="42">
        <f t="shared" si="5"/>
        <v>0</v>
      </c>
      <c r="H32" s="46">
        <f t="shared" si="6"/>
        <v>0</v>
      </c>
      <c r="I32" s="20">
        <v>0</v>
      </c>
      <c r="J32" s="46">
        <f t="shared" si="7"/>
        <v>0</v>
      </c>
      <c r="K32" s="43"/>
      <c r="L32" s="43"/>
      <c r="M32" s="23"/>
      <c r="N32" s="17"/>
      <c r="O32" s="17"/>
      <c r="P32" s="17"/>
      <c r="Q32" s="17"/>
      <c r="R32" s="24"/>
      <c r="S32" s="59"/>
      <c r="T32" s="70"/>
    </row>
    <row r="33" spans="1:20" ht="15.75" x14ac:dyDescent="0.25">
      <c r="A33" s="60" t="s">
        <v>57</v>
      </c>
      <c r="B33" s="61">
        <v>717000</v>
      </c>
      <c r="C33" s="61"/>
      <c r="D33" s="62"/>
      <c r="E33" s="20">
        <f>VLOOKUP(B33, [1]pivot!D:E, 2, FALSE)</f>
        <v>124712.02999999998</v>
      </c>
      <c r="F33" s="20"/>
      <c r="G33" s="42">
        <f t="shared" si="5"/>
        <v>124712.02999999998</v>
      </c>
      <c r="H33" s="46">
        <f t="shared" si="6"/>
        <v>0</v>
      </c>
      <c r="I33" s="20">
        <f>G33</f>
        <v>124712.02999999998</v>
      </c>
      <c r="J33" s="46">
        <f t="shared" si="7"/>
        <v>0</v>
      </c>
      <c r="K33" s="43"/>
      <c r="L33" s="43"/>
      <c r="M33" s="23"/>
      <c r="N33" s="17"/>
      <c r="O33" s="17"/>
      <c r="P33" s="17"/>
      <c r="Q33" s="17"/>
      <c r="R33" s="17"/>
      <c r="S33" s="29"/>
      <c r="T33" s="29"/>
    </row>
    <row r="34" spans="1:20" ht="15.75" x14ac:dyDescent="0.25">
      <c r="A34" s="60" t="s">
        <v>58</v>
      </c>
      <c r="B34" s="61">
        <v>717500</v>
      </c>
      <c r="C34" s="61"/>
      <c r="D34" s="62"/>
      <c r="E34" s="20">
        <f>VLOOKUP(B34, [1]pivot!D:E, 2, FALSE)</f>
        <v>212064</v>
      </c>
      <c r="F34" s="20"/>
      <c r="G34" s="42">
        <f t="shared" si="5"/>
        <v>212064</v>
      </c>
      <c r="H34" s="46">
        <f t="shared" si="6"/>
        <v>212064</v>
      </c>
      <c r="I34" s="20">
        <v>0</v>
      </c>
      <c r="J34" s="46">
        <f t="shared" si="7"/>
        <v>212064</v>
      </c>
      <c r="K34" s="43"/>
      <c r="L34" s="43"/>
      <c r="M34" s="23"/>
      <c r="N34" s="17"/>
      <c r="O34" s="17"/>
      <c r="P34" s="17"/>
      <c r="Q34" s="24"/>
      <c r="R34" s="71" t="s">
        <v>11</v>
      </c>
      <c r="S34" s="71"/>
      <c r="T34" s="67">
        <f>T27+T24+T31</f>
        <v>95.695728012563777</v>
      </c>
    </row>
    <row r="35" spans="1:20" ht="15.75" x14ac:dyDescent="0.25">
      <c r="A35" s="60" t="s">
        <v>59</v>
      </c>
      <c r="B35" s="61">
        <v>718000</v>
      </c>
      <c r="C35" s="61"/>
      <c r="D35" s="62"/>
      <c r="E35" s="20">
        <f>VLOOKUP(B35, [1]pivot!D:E, 2, FALSE)</f>
        <v>5446.99</v>
      </c>
      <c r="F35" s="20"/>
      <c r="G35" s="42">
        <f t="shared" si="5"/>
        <v>5446.99</v>
      </c>
      <c r="H35" s="46">
        <f t="shared" si="6"/>
        <v>5446.99</v>
      </c>
      <c r="I35" s="20">
        <v>0</v>
      </c>
      <c r="J35" s="46">
        <f t="shared" si="7"/>
        <v>5446.99</v>
      </c>
      <c r="K35" s="43"/>
      <c r="L35" s="43"/>
      <c r="M35" s="23"/>
      <c r="N35" s="17"/>
      <c r="O35" s="17"/>
      <c r="P35" s="17"/>
      <c r="Q35" s="24"/>
      <c r="R35" s="17"/>
      <c r="S35" s="66"/>
      <c r="T35" s="67"/>
    </row>
    <row r="36" spans="1:20" ht="15.75" x14ac:dyDescent="0.25">
      <c r="A36" s="60" t="s">
        <v>60</v>
      </c>
      <c r="B36" s="61">
        <v>719000</v>
      </c>
      <c r="C36" s="61"/>
      <c r="D36" s="62"/>
      <c r="E36" s="20">
        <f>VLOOKUP(B36, [1]pivot!D:E, 2, FALSE)</f>
        <v>355.58</v>
      </c>
      <c r="F36" s="20"/>
      <c r="G36" s="42">
        <f t="shared" si="5"/>
        <v>355.58</v>
      </c>
      <c r="H36" s="46">
        <f t="shared" si="6"/>
        <v>355.58</v>
      </c>
      <c r="I36" s="20">
        <v>0</v>
      </c>
      <c r="J36" s="46">
        <f t="shared" si="7"/>
        <v>355.58</v>
      </c>
      <c r="K36" s="43"/>
      <c r="L36" s="43"/>
      <c r="M36" s="23"/>
      <c r="N36" s="17"/>
      <c r="O36" s="17"/>
      <c r="P36" s="17"/>
      <c r="Q36" s="17"/>
      <c r="R36" s="17"/>
      <c r="S36" s="29" t="s">
        <v>61</v>
      </c>
      <c r="T36" s="72">
        <v>3</v>
      </c>
    </row>
    <row r="37" spans="1:20" ht="15.75" x14ac:dyDescent="0.25">
      <c r="A37" s="60" t="s">
        <v>62</v>
      </c>
      <c r="B37" s="61">
        <v>720000</v>
      </c>
      <c r="C37" s="61"/>
      <c r="D37" s="62"/>
      <c r="E37" s="20">
        <f>VLOOKUP(B37, [1]pivot!D:E, 2, FALSE)</f>
        <v>4770.2</v>
      </c>
      <c r="F37" s="20"/>
      <c r="G37" s="42">
        <f t="shared" si="5"/>
        <v>4770.2</v>
      </c>
      <c r="H37" s="46">
        <f t="shared" si="6"/>
        <v>4770.2</v>
      </c>
      <c r="I37" s="20">
        <v>0</v>
      </c>
      <c r="J37" s="46">
        <f t="shared" si="7"/>
        <v>4770.2</v>
      </c>
      <c r="K37" s="43"/>
      <c r="L37" s="43"/>
      <c r="M37" s="23"/>
      <c r="N37" s="17"/>
      <c r="O37" s="17"/>
      <c r="P37" s="17"/>
      <c r="Q37" s="17"/>
      <c r="R37" s="17"/>
      <c r="S37" s="29"/>
      <c r="T37" s="24"/>
    </row>
    <row r="38" spans="1:20" ht="15.75" x14ac:dyDescent="0.25">
      <c r="A38" s="60" t="s">
        <v>63</v>
      </c>
      <c r="B38" s="61">
        <v>721000</v>
      </c>
      <c r="C38" s="61"/>
      <c r="D38" s="62"/>
      <c r="E38" s="20">
        <f>VLOOKUP(B38, [1]pivot!D:E, 2, FALSE)</f>
        <v>0.02</v>
      </c>
      <c r="F38" s="20"/>
      <c r="G38" s="42">
        <f t="shared" si="5"/>
        <v>0.02</v>
      </c>
      <c r="H38" s="46">
        <f t="shared" si="6"/>
        <v>0.02</v>
      </c>
      <c r="I38" s="20">
        <v>0</v>
      </c>
      <c r="J38" s="46">
        <f t="shared" si="7"/>
        <v>0.02</v>
      </c>
      <c r="K38" s="43"/>
      <c r="L38" s="43"/>
      <c r="M38" s="17"/>
      <c r="N38" s="17"/>
      <c r="O38" s="17"/>
      <c r="P38" s="17"/>
      <c r="Q38" s="17"/>
      <c r="R38" s="17"/>
      <c r="S38" s="73" t="s">
        <v>64</v>
      </c>
      <c r="T38" s="39">
        <f>T34/T36</f>
        <v>31.898576004187927</v>
      </c>
    </row>
    <row r="39" spans="1:20" ht="15.75" x14ac:dyDescent="0.25">
      <c r="A39" s="60" t="s">
        <v>65</v>
      </c>
      <c r="B39" s="61">
        <v>722000</v>
      </c>
      <c r="C39" s="61"/>
      <c r="D39" s="62"/>
      <c r="E39" s="20">
        <f>VLOOKUP(B39, [1]pivot!D:E, 2, FALSE)</f>
        <v>26694.01</v>
      </c>
      <c r="F39" s="20"/>
      <c r="G39" s="42">
        <f t="shared" si="5"/>
        <v>26694.01</v>
      </c>
      <c r="H39" s="46">
        <f t="shared" si="6"/>
        <v>0</v>
      </c>
      <c r="I39" s="20">
        <f>G39</f>
        <v>26694.01</v>
      </c>
      <c r="J39" s="46">
        <f t="shared" si="7"/>
        <v>0</v>
      </c>
      <c r="K39" s="43"/>
      <c r="L39" s="43"/>
      <c r="M39" s="17"/>
      <c r="N39" s="17"/>
      <c r="O39" s="29"/>
      <c r="P39" s="24"/>
      <c r="Q39" s="24"/>
      <c r="R39" s="17"/>
      <c r="S39" s="29" t="s">
        <v>66</v>
      </c>
      <c r="T39" s="74">
        <f>+T38/120</f>
        <v>0.26582146670156603</v>
      </c>
    </row>
    <row r="40" spans="1:20" ht="15.75" x14ac:dyDescent="0.25">
      <c r="A40" s="60" t="s">
        <v>67</v>
      </c>
      <c r="B40" s="61">
        <v>723000</v>
      </c>
      <c r="C40" s="61"/>
      <c r="D40" s="62"/>
      <c r="E40" s="20">
        <f>VLOOKUP(B40, [1]pivot!D:E, 2, FALSE)</f>
        <v>185571.76</v>
      </c>
      <c r="F40" s="20"/>
      <c r="G40" s="42">
        <f t="shared" si="5"/>
        <v>185571.76</v>
      </c>
      <c r="H40" s="46">
        <f t="shared" si="6"/>
        <v>185571.76</v>
      </c>
      <c r="I40" s="20">
        <v>0</v>
      </c>
      <c r="J40" s="46">
        <f t="shared" si="7"/>
        <v>185571.76</v>
      </c>
      <c r="K40" s="43"/>
      <c r="L40" s="43"/>
      <c r="M40" s="17"/>
      <c r="N40" s="17"/>
      <c r="O40" s="29"/>
      <c r="P40" s="24"/>
      <c r="Q40" s="24"/>
      <c r="R40" s="17"/>
      <c r="S40" s="29"/>
      <c r="T40" s="74"/>
    </row>
    <row r="41" spans="1:20" ht="15.75" x14ac:dyDescent="0.25">
      <c r="A41" s="60" t="s">
        <v>68</v>
      </c>
      <c r="B41" s="61">
        <v>723010</v>
      </c>
      <c r="C41" s="61"/>
      <c r="D41" s="62"/>
      <c r="E41" s="20">
        <v>0</v>
      </c>
      <c r="F41" s="20"/>
      <c r="G41" s="42">
        <f t="shared" si="5"/>
        <v>0</v>
      </c>
      <c r="H41" s="46">
        <f t="shared" si="6"/>
        <v>0</v>
      </c>
      <c r="I41" s="20">
        <v>0</v>
      </c>
      <c r="J41" s="46">
        <f t="shared" si="7"/>
        <v>0</v>
      </c>
      <c r="K41" s="43"/>
      <c r="L41" s="43"/>
      <c r="M41" s="17"/>
      <c r="N41" s="17"/>
      <c r="O41" s="29"/>
      <c r="P41" s="24"/>
      <c r="Q41" s="24"/>
      <c r="R41" s="17"/>
      <c r="S41" s="66"/>
      <c r="T41" s="75" t="s">
        <v>69</v>
      </c>
    </row>
    <row r="42" spans="1:20" ht="15.75" x14ac:dyDescent="0.25">
      <c r="A42" s="60" t="s">
        <v>70</v>
      </c>
      <c r="B42" s="61">
        <v>723100</v>
      </c>
      <c r="C42" s="61"/>
      <c r="D42" s="62"/>
      <c r="E42" s="20">
        <v>0</v>
      </c>
      <c r="F42" s="20"/>
      <c r="G42" s="42">
        <f t="shared" si="5"/>
        <v>0</v>
      </c>
      <c r="H42" s="46">
        <f t="shared" si="6"/>
        <v>0</v>
      </c>
      <c r="I42" s="20">
        <v>0</v>
      </c>
      <c r="J42" s="46">
        <f t="shared" si="7"/>
        <v>0</v>
      </c>
      <c r="K42" s="43"/>
      <c r="L42" s="43"/>
      <c r="M42" s="17"/>
      <c r="N42" s="17"/>
      <c r="O42" s="29"/>
      <c r="P42" s="76"/>
      <c r="Q42" s="76"/>
      <c r="R42" s="22"/>
      <c r="S42" s="17"/>
      <c r="T42" s="66"/>
    </row>
    <row r="43" spans="1:20" ht="15.75" x14ac:dyDescent="0.25">
      <c r="A43" s="60" t="s">
        <v>71</v>
      </c>
      <c r="B43" s="61">
        <v>723200</v>
      </c>
      <c r="C43" s="61"/>
      <c r="D43" s="62"/>
      <c r="E43" s="20">
        <f>VLOOKUP(B43, [1]pivot!D:E, 2, FALSE)</f>
        <v>134905</v>
      </c>
      <c r="F43" s="20"/>
      <c r="G43" s="42">
        <f t="shared" si="5"/>
        <v>134905</v>
      </c>
      <c r="H43" s="46">
        <f t="shared" si="6"/>
        <v>0</v>
      </c>
      <c r="I43" s="20">
        <f>G43</f>
        <v>134905</v>
      </c>
      <c r="J43" s="46">
        <f t="shared" si="7"/>
        <v>0</v>
      </c>
      <c r="K43" s="43"/>
      <c r="L43" s="43"/>
      <c r="M43" s="17"/>
      <c r="N43" s="17"/>
      <c r="O43" s="77" t="s">
        <v>72</v>
      </c>
      <c r="P43" s="78"/>
      <c r="Q43" s="78"/>
      <c r="R43" s="79"/>
      <c r="S43" s="79"/>
      <c r="T43" s="80"/>
    </row>
    <row r="44" spans="1:20" ht="15.75" x14ac:dyDescent="0.25">
      <c r="A44" s="60" t="s">
        <v>74</v>
      </c>
      <c r="B44" s="61">
        <v>723210</v>
      </c>
      <c r="C44" s="61"/>
      <c r="D44" s="62"/>
      <c r="E44" s="20">
        <v>0</v>
      </c>
      <c r="F44" s="20"/>
      <c r="G44" s="42">
        <f t="shared" si="5"/>
        <v>0</v>
      </c>
      <c r="H44" s="46">
        <f t="shared" si="6"/>
        <v>0</v>
      </c>
      <c r="I44" s="20">
        <v>0</v>
      </c>
      <c r="J44" s="46">
        <f t="shared" si="7"/>
        <v>0</v>
      </c>
      <c r="K44" s="43"/>
      <c r="L44" s="43"/>
      <c r="M44" s="17"/>
      <c r="N44" s="17"/>
      <c r="O44" s="77"/>
      <c r="P44" s="78"/>
      <c r="Q44" s="78"/>
      <c r="R44" s="78"/>
      <c r="S44" s="78"/>
      <c r="T44" s="78"/>
    </row>
    <row r="45" spans="1:20" ht="15.75" x14ac:dyDescent="0.25">
      <c r="A45" s="60" t="s">
        <v>75</v>
      </c>
      <c r="B45" s="61">
        <v>724000</v>
      </c>
      <c r="C45" s="61"/>
      <c r="D45" s="62"/>
      <c r="E45" s="20">
        <v>0</v>
      </c>
      <c r="F45" s="20"/>
      <c r="G45" s="42">
        <f t="shared" si="5"/>
        <v>0</v>
      </c>
      <c r="H45" s="46">
        <f t="shared" si="6"/>
        <v>0</v>
      </c>
      <c r="I45" s="20">
        <v>0</v>
      </c>
      <c r="J45" s="46">
        <f t="shared" si="7"/>
        <v>0</v>
      </c>
      <c r="K45" s="43"/>
      <c r="L45" s="43"/>
      <c r="M45" s="17"/>
      <c r="N45" s="24"/>
      <c r="O45" s="81" t="s">
        <v>76</v>
      </c>
      <c r="P45" s="78" t="s">
        <v>73</v>
      </c>
      <c r="Q45" s="78" t="s">
        <v>135</v>
      </c>
      <c r="R45" s="78" t="s">
        <v>136</v>
      </c>
      <c r="S45" s="82"/>
      <c r="T45" s="82"/>
    </row>
    <row r="46" spans="1:20" ht="15.75" x14ac:dyDescent="0.25">
      <c r="A46" s="60" t="s">
        <v>77</v>
      </c>
      <c r="B46" s="61">
        <v>725000</v>
      </c>
      <c r="C46" s="61"/>
      <c r="D46" s="62"/>
      <c r="E46" s="20">
        <f>VLOOKUP(B46, [1]pivot!D:E, 2, FALSE)</f>
        <v>20352.79</v>
      </c>
      <c r="F46" s="20"/>
      <c r="G46" s="42">
        <f t="shared" si="5"/>
        <v>20352.79</v>
      </c>
      <c r="H46" s="46">
        <f t="shared" si="6"/>
        <v>0</v>
      </c>
      <c r="I46" s="20">
        <f>G46</f>
        <v>20352.79</v>
      </c>
      <c r="J46" s="46">
        <f t="shared" si="7"/>
        <v>0</v>
      </c>
      <c r="K46" s="43"/>
      <c r="L46" s="43"/>
      <c r="M46" s="17"/>
      <c r="O46" s="59" t="s">
        <v>78</v>
      </c>
      <c r="P46" s="83">
        <v>32207</v>
      </c>
      <c r="Q46" s="83">
        <v>37073</v>
      </c>
      <c r="R46" s="83">
        <v>34488</v>
      </c>
      <c r="S46" s="83"/>
      <c r="T46" s="84"/>
    </row>
    <row r="47" spans="1:20" ht="15.75" x14ac:dyDescent="0.25">
      <c r="A47" s="60" t="s">
        <v>79</v>
      </c>
      <c r="B47" s="61">
        <v>726000</v>
      </c>
      <c r="C47" s="61"/>
      <c r="D47" s="62"/>
      <c r="E47" s="20">
        <f>VLOOKUP(B47, [1]pivot!D:E, 2, FALSE)</f>
        <v>6084.04</v>
      </c>
      <c r="F47" s="20"/>
      <c r="G47" s="42">
        <f t="shared" si="5"/>
        <v>6084.04</v>
      </c>
      <c r="H47" s="46">
        <f t="shared" si="6"/>
        <v>6084.04</v>
      </c>
      <c r="I47" s="20">
        <v>0</v>
      </c>
      <c r="J47" s="46">
        <f t="shared" si="7"/>
        <v>6084.04</v>
      </c>
      <c r="K47" s="43"/>
      <c r="L47" s="43"/>
      <c r="M47" s="17"/>
      <c r="O47" s="59" t="s">
        <v>80</v>
      </c>
      <c r="P47" s="83">
        <v>2464</v>
      </c>
      <c r="Q47" s="83">
        <v>2836</v>
      </c>
      <c r="R47" s="83">
        <f>R46*1.45%</f>
        <v>500.07599999999996</v>
      </c>
      <c r="S47" s="83"/>
      <c r="T47" s="84"/>
    </row>
    <row r="48" spans="1:20" ht="15.75" x14ac:dyDescent="0.25">
      <c r="A48" s="60" t="s">
        <v>81</v>
      </c>
      <c r="B48" s="61">
        <v>727000</v>
      </c>
      <c r="C48" s="61"/>
      <c r="D48" s="62"/>
      <c r="E48" s="20">
        <v>0</v>
      </c>
      <c r="F48" s="20"/>
      <c r="G48" s="42">
        <f t="shared" si="5"/>
        <v>0</v>
      </c>
      <c r="H48" s="46">
        <f t="shared" si="6"/>
        <v>0</v>
      </c>
      <c r="I48" s="20">
        <v>0</v>
      </c>
      <c r="J48" s="46">
        <f t="shared" si="7"/>
        <v>0</v>
      </c>
      <c r="K48" s="43"/>
      <c r="L48" s="43"/>
      <c r="M48" s="17"/>
      <c r="O48" s="59" t="s">
        <v>82</v>
      </c>
      <c r="P48" s="83">
        <v>9019</v>
      </c>
      <c r="Q48" s="83">
        <v>10391</v>
      </c>
      <c r="R48" s="83">
        <v>0</v>
      </c>
      <c r="S48" s="83"/>
      <c r="T48" s="84"/>
    </row>
    <row r="49" spans="1:20" ht="15.75" x14ac:dyDescent="0.25">
      <c r="A49" s="60" t="s">
        <v>83</v>
      </c>
      <c r="B49" s="61">
        <v>728000</v>
      </c>
      <c r="C49" s="61"/>
      <c r="D49" s="62"/>
      <c r="E49" s="20">
        <f>VLOOKUP(B49, [1]pivot!D:E, 2, FALSE)</f>
        <v>106609.91</v>
      </c>
      <c r="F49" s="20"/>
      <c r="G49" s="42">
        <f t="shared" si="5"/>
        <v>106609.91</v>
      </c>
      <c r="H49" s="46">
        <f t="shared" si="6"/>
        <v>106609.91</v>
      </c>
      <c r="I49" s="20">
        <v>0</v>
      </c>
      <c r="J49" s="46">
        <f t="shared" si="7"/>
        <v>106609.91</v>
      </c>
      <c r="K49" s="43"/>
      <c r="L49" s="43"/>
      <c r="M49" s="17"/>
      <c r="O49" s="59" t="s">
        <v>84</v>
      </c>
      <c r="P49" s="83">
        <v>160</v>
      </c>
      <c r="Q49" s="83">
        <v>184</v>
      </c>
      <c r="R49" s="83">
        <v>0</v>
      </c>
      <c r="S49" s="83"/>
      <c r="T49" s="84"/>
    </row>
    <row r="50" spans="1:20" ht="15.75" x14ac:dyDescent="0.25">
      <c r="A50" s="60" t="s">
        <v>85</v>
      </c>
      <c r="B50" s="61">
        <v>728030</v>
      </c>
      <c r="C50" s="61"/>
      <c r="D50" s="62"/>
      <c r="E50" s="20">
        <f>VLOOKUP(B50, [1]pivot!D:E, 2, FALSE)</f>
        <v>28110.69</v>
      </c>
      <c r="F50" s="20"/>
      <c r="G50" s="42">
        <f t="shared" si="5"/>
        <v>28110.69</v>
      </c>
      <c r="H50" s="46">
        <f t="shared" si="6"/>
        <v>28110.69</v>
      </c>
      <c r="I50" s="20">
        <v>0</v>
      </c>
      <c r="J50" s="46">
        <f t="shared" si="7"/>
        <v>28110.69</v>
      </c>
      <c r="K50" s="43"/>
      <c r="L50" s="43"/>
      <c r="M50" s="17"/>
      <c r="O50" s="59" t="s">
        <v>86</v>
      </c>
      <c r="P50" s="83">
        <v>160</v>
      </c>
      <c r="Q50" s="83">
        <v>184</v>
      </c>
      <c r="R50" s="83">
        <v>0</v>
      </c>
      <c r="S50" s="83"/>
      <c r="T50" s="84"/>
    </row>
    <row r="51" spans="1:20" ht="15.75" x14ac:dyDescent="0.25">
      <c r="A51" s="60" t="s">
        <v>87</v>
      </c>
      <c r="B51" s="61">
        <v>728100</v>
      </c>
      <c r="C51" s="61"/>
      <c r="D51" s="62"/>
      <c r="E51" s="20">
        <f>VLOOKUP(B51, [1]pivot!D:E, 2, FALSE)</f>
        <v>4000</v>
      </c>
      <c r="F51" s="20"/>
      <c r="G51" s="42">
        <f t="shared" si="5"/>
        <v>4000</v>
      </c>
      <c r="H51" s="46">
        <f t="shared" si="6"/>
        <v>4000</v>
      </c>
      <c r="I51" s="20">
        <v>0</v>
      </c>
      <c r="J51" s="46">
        <f t="shared" si="7"/>
        <v>4000</v>
      </c>
      <c r="K51" s="43"/>
      <c r="L51" s="43"/>
      <c r="M51" s="17"/>
      <c r="O51" s="59" t="s">
        <v>88</v>
      </c>
      <c r="P51" s="83">
        <v>8395</v>
      </c>
      <c r="Q51" s="83">
        <v>8415</v>
      </c>
      <c r="R51" s="83">
        <v>0</v>
      </c>
      <c r="S51" s="83"/>
      <c r="T51" s="84"/>
    </row>
    <row r="52" spans="1:20" ht="15.75" x14ac:dyDescent="0.25">
      <c r="A52" s="60" t="s">
        <v>89</v>
      </c>
      <c r="B52" s="61">
        <v>728150</v>
      </c>
      <c r="C52" s="61"/>
      <c r="D52" s="62"/>
      <c r="E52" s="20">
        <f>VLOOKUP(B52, [1]pivot!D:E, 2, FALSE)</f>
        <v>3492.15</v>
      </c>
      <c r="F52" s="20"/>
      <c r="G52" s="42">
        <f t="shared" si="5"/>
        <v>3492.15</v>
      </c>
      <c r="H52" s="46">
        <f t="shared" si="6"/>
        <v>3492.15</v>
      </c>
      <c r="I52" s="20">
        <v>0</v>
      </c>
      <c r="J52" s="46">
        <f t="shared" si="7"/>
        <v>3492.15</v>
      </c>
      <c r="K52" s="43"/>
      <c r="L52" s="43"/>
      <c r="M52" s="17"/>
      <c r="O52" s="59" t="s">
        <v>90</v>
      </c>
      <c r="P52" s="85">
        <v>34.065573770491802</v>
      </c>
      <c r="Q52" s="85">
        <v>34.065573770491802</v>
      </c>
      <c r="R52" s="83">
        <v>0</v>
      </c>
      <c r="S52" s="83"/>
      <c r="T52" s="84"/>
    </row>
    <row r="53" spans="1:20" ht="15.75" x14ac:dyDescent="0.25">
      <c r="A53" s="60" t="s">
        <v>91</v>
      </c>
      <c r="B53" s="61">
        <v>729000</v>
      </c>
      <c r="C53" s="61"/>
      <c r="D53" s="62"/>
      <c r="E53" s="20">
        <f>VLOOKUP(B53, [1]pivot!D:E, 2, FALSE)</f>
        <v>69665.37</v>
      </c>
      <c r="F53" s="20"/>
      <c r="G53" s="42">
        <f t="shared" si="5"/>
        <v>69665.37</v>
      </c>
      <c r="H53" s="46">
        <f t="shared" si="6"/>
        <v>69665.37</v>
      </c>
      <c r="I53" s="20">
        <v>0</v>
      </c>
      <c r="J53" s="46">
        <f t="shared" si="7"/>
        <v>69665.37</v>
      </c>
      <c r="K53" s="43"/>
      <c r="L53" s="43"/>
      <c r="M53" s="17"/>
      <c r="O53" s="59" t="s">
        <v>92</v>
      </c>
      <c r="P53" s="86">
        <f>737492/61</f>
        <v>12090.032786885246</v>
      </c>
      <c r="Q53" s="86">
        <f>737492/61</f>
        <v>12090.032786885246</v>
      </c>
      <c r="R53" s="86">
        <v>0</v>
      </c>
      <c r="S53" s="86"/>
      <c r="T53" s="86"/>
    </row>
    <row r="54" spans="1:20" ht="15.75" x14ac:dyDescent="0.25">
      <c r="A54" s="60" t="s">
        <v>93</v>
      </c>
      <c r="B54" s="61">
        <v>729010</v>
      </c>
      <c r="C54" s="61"/>
      <c r="D54" s="62"/>
      <c r="E54" s="20">
        <v>0</v>
      </c>
      <c r="F54" s="20"/>
      <c r="G54" s="42">
        <f t="shared" si="5"/>
        <v>0</v>
      </c>
      <c r="H54" s="46">
        <f t="shared" si="6"/>
        <v>0</v>
      </c>
      <c r="I54" s="20">
        <v>0</v>
      </c>
      <c r="J54" s="46">
        <f t="shared" si="7"/>
        <v>0</v>
      </c>
      <c r="K54" s="43"/>
      <c r="L54" s="43"/>
      <c r="M54" s="17"/>
      <c r="O54" s="59" t="s">
        <v>94</v>
      </c>
      <c r="P54" s="87">
        <v>0</v>
      </c>
      <c r="Q54" s="87">
        <v>0</v>
      </c>
      <c r="R54" s="87">
        <v>0</v>
      </c>
      <c r="S54" s="87"/>
      <c r="T54" s="87"/>
    </row>
    <row r="55" spans="1:20" ht="15.75" x14ac:dyDescent="0.25">
      <c r="A55" s="60" t="s">
        <v>95</v>
      </c>
      <c r="B55" s="61">
        <v>729100</v>
      </c>
      <c r="C55" s="61"/>
      <c r="D55" s="62"/>
      <c r="E55" s="20">
        <f>VLOOKUP(B55, [1]pivot!D:E, 2, FALSE)</f>
        <v>209227.13</v>
      </c>
      <c r="F55" s="20"/>
      <c r="G55" s="42">
        <f t="shared" si="5"/>
        <v>209227.13</v>
      </c>
      <c r="H55" s="46">
        <f t="shared" si="6"/>
        <v>209227.13</v>
      </c>
      <c r="I55" s="20">
        <v>0</v>
      </c>
      <c r="J55" s="46">
        <f t="shared" si="7"/>
        <v>209227.13</v>
      </c>
      <c r="K55" s="43"/>
      <c r="L55" s="43"/>
      <c r="M55" s="17"/>
      <c r="N55" s="24"/>
      <c r="O55" s="59"/>
      <c r="P55" s="88"/>
      <c r="Q55" s="88"/>
      <c r="R55" s="88"/>
      <c r="S55" s="88"/>
      <c r="T55" s="88"/>
    </row>
    <row r="56" spans="1:20" ht="15.75" x14ac:dyDescent="0.25">
      <c r="A56" s="60" t="s">
        <v>96</v>
      </c>
      <c r="B56" s="61">
        <v>729200</v>
      </c>
      <c r="C56" s="61"/>
      <c r="D56" s="62"/>
      <c r="E56" s="20">
        <f>VLOOKUP(B56, [1]pivot!D:E, 2, FALSE)</f>
        <v>21751.200000000001</v>
      </c>
      <c r="F56" s="20"/>
      <c r="G56" s="42">
        <f t="shared" si="5"/>
        <v>21751.200000000001</v>
      </c>
      <c r="H56" s="46">
        <f t="shared" si="6"/>
        <v>21751.200000000001</v>
      </c>
      <c r="I56" s="20">
        <v>0</v>
      </c>
      <c r="J56" s="46">
        <f t="shared" si="7"/>
        <v>21751.200000000001</v>
      </c>
      <c r="K56" s="43"/>
      <c r="L56" s="43"/>
      <c r="M56" s="17"/>
      <c r="N56" s="24"/>
      <c r="O56" s="59"/>
      <c r="P56" s="88"/>
      <c r="Q56" s="88"/>
      <c r="R56" s="88"/>
      <c r="S56" s="88"/>
      <c r="T56" s="39"/>
    </row>
    <row r="57" spans="1:20" ht="15.75" x14ac:dyDescent="0.25">
      <c r="A57" s="60" t="s">
        <v>97</v>
      </c>
      <c r="B57" s="61">
        <v>729700</v>
      </c>
      <c r="C57" s="61"/>
      <c r="D57" s="62"/>
      <c r="E57" s="20">
        <f>VLOOKUP(B57, [1]pivot!D:E, 2, FALSE)</f>
        <v>850</v>
      </c>
      <c r="F57" s="20"/>
      <c r="G57" s="42">
        <f t="shared" si="5"/>
        <v>850</v>
      </c>
      <c r="H57" s="46">
        <f t="shared" si="6"/>
        <v>850</v>
      </c>
      <c r="I57" s="20">
        <v>0</v>
      </c>
      <c r="J57" s="46">
        <f t="shared" si="7"/>
        <v>850</v>
      </c>
      <c r="K57" s="43"/>
      <c r="L57" s="43"/>
      <c r="M57" s="17"/>
      <c r="N57" s="24"/>
      <c r="O57" s="17" t="s">
        <v>24</v>
      </c>
      <c r="P57" s="88"/>
      <c r="Q57" s="88"/>
      <c r="R57" s="88"/>
      <c r="S57" s="88"/>
      <c r="T57" s="88"/>
    </row>
    <row r="58" spans="1:20" ht="15.75" x14ac:dyDescent="0.25">
      <c r="A58" s="60" t="s">
        <v>98</v>
      </c>
      <c r="B58" s="61">
        <v>730000</v>
      </c>
      <c r="C58" s="61"/>
      <c r="D58" s="62"/>
      <c r="E58" s="20">
        <f>VLOOKUP(B58, [1]pivot!D:E, 2, FALSE)</f>
        <v>66998.45</v>
      </c>
      <c r="F58" s="20"/>
      <c r="G58" s="42">
        <f t="shared" si="5"/>
        <v>66998.45</v>
      </c>
      <c r="H58" s="46">
        <f t="shared" si="6"/>
        <v>0</v>
      </c>
      <c r="I58" s="20">
        <f>G58</f>
        <v>66998.45</v>
      </c>
      <c r="J58" s="46">
        <f t="shared" si="7"/>
        <v>0</v>
      </c>
      <c r="K58" s="43"/>
      <c r="L58" s="43"/>
      <c r="M58" s="17"/>
      <c r="N58" s="24"/>
      <c r="O58" s="73" t="s">
        <v>99</v>
      </c>
      <c r="P58" s="88">
        <f>SUM(P47:P54)</f>
        <v>32322.098360655735</v>
      </c>
      <c r="Q58" s="88">
        <f>SUM(Q47:Q54)</f>
        <v>34134.098360655735</v>
      </c>
      <c r="R58" s="88">
        <f>SUM(R47:R54)</f>
        <v>500.07599999999996</v>
      </c>
      <c r="S58" s="88"/>
      <c r="T58" s="88"/>
    </row>
    <row r="59" spans="1:20" ht="15.75" x14ac:dyDescent="0.25">
      <c r="A59" s="60" t="s">
        <v>100</v>
      </c>
      <c r="B59" s="61">
        <v>742000</v>
      </c>
      <c r="C59" s="61"/>
      <c r="D59" s="62"/>
      <c r="E59" s="20">
        <f>VLOOKUP(B59, [1]pivot!D:E, 2, FALSE)</f>
        <v>108664.72</v>
      </c>
      <c r="F59" s="20"/>
      <c r="G59" s="42">
        <f t="shared" si="5"/>
        <v>108664.72</v>
      </c>
      <c r="H59" s="46">
        <f t="shared" si="6"/>
        <v>108664.72</v>
      </c>
      <c r="I59" s="20">
        <v>0</v>
      </c>
      <c r="J59" s="46">
        <f t="shared" si="7"/>
        <v>108664.72</v>
      </c>
      <c r="K59" s="43"/>
      <c r="L59" s="43"/>
      <c r="M59" s="16"/>
      <c r="N59" s="24"/>
      <c r="O59" s="40" t="s">
        <v>101</v>
      </c>
      <c r="P59" s="89">
        <f>P58/P63</f>
        <v>15.539470365699872</v>
      </c>
      <c r="Q59" s="89">
        <f>Q58/P63</f>
        <v>16.410624211853719</v>
      </c>
      <c r="R59" s="89">
        <f>R58/P63</f>
        <v>0.24042115384615384</v>
      </c>
      <c r="S59" s="89"/>
      <c r="T59" s="89"/>
    </row>
    <row r="60" spans="1:20" ht="15.75" x14ac:dyDescent="0.25">
      <c r="A60" s="60" t="s">
        <v>102</v>
      </c>
      <c r="B60" s="61">
        <v>744000</v>
      </c>
      <c r="C60" s="61"/>
      <c r="D60" s="62"/>
      <c r="E60" s="20">
        <f>VLOOKUP(B60, [1]pivot!D:E, 2, FALSE)</f>
        <v>5904.97</v>
      </c>
      <c r="F60" s="20"/>
      <c r="G60" s="42">
        <f t="shared" si="5"/>
        <v>5904.97</v>
      </c>
      <c r="H60" s="46">
        <f t="shared" si="6"/>
        <v>5904.97</v>
      </c>
      <c r="I60" s="20">
        <v>0</v>
      </c>
      <c r="J60" s="46">
        <f t="shared" si="7"/>
        <v>5904.97</v>
      </c>
      <c r="K60" s="43"/>
      <c r="L60" s="43"/>
      <c r="M60" s="16"/>
      <c r="N60" s="24"/>
      <c r="O60" s="40" t="s">
        <v>103</v>
      </c>
      <c r="P60" s="90">
        <f>SUM(P58/SUM(P46:P54))</f>
        <v>0.50089183301471563</v>
      </c>
      <c r="Q60" s="90">
        <f>SUM(Q58/SUM(Q46:Q54))</f>
        <v>0.47936370314895382</v>
      </c>
      <c r="R60" s="91">
        <f>SUM(R58/SUM(R46:R54))</f>
        <v>1.429275505174963E-2</v>
      </c>
      <c r="S60" s="91"/>
      <c r="T60" s="91"/>
    </row>
    <row r="61" spans="1:20" ht="15.75" x14ac:dyDescent="0.25">
      <c r="A61" s="60" t="s">
        <v>104</v>
      </c>
      <c r="B61" s="61">
        <v>746000</v>
      </c>
      <c r="C61" s="61"/>
      <c r="D61" s="62"/>
      <c r="E61" s="20">
        <v>0</v>
      </c>
      <c r="F61" s="20"/>
      <c r="G61" s="42">
        <f t="shared" si="5"/>
        <v>0</v>
      </c>
      <c r="H61" s="46">
        <f t="shared" si="6"/>
        <v>0</v>
      </c>
      <c r="I61" s="20">
        <v>0</v>
      </c>
      <c r="J61" s="46">
        <f t="shared" si="7"/>
        <v>0</v>
      </c>
      <c r="K61" s="43"/>
      <c r="L61" s="43"/>
      <c r="M61" s="16"/>
      <c r="N61" s="24"/>
      <c r="O61" s="40"/>
      <c r="P61" s="89"/>
      <c r="Q61" s="89"/>
      <c r="R61" s="89"/>
      <c r="S61" s="89"/>
      <c r="T61" s="89"/>
    </row>
    <row r="62" spans="1:20" ht="15.75" x14ac:dyDescent="0.25">
      <c r="A62" s="60" t="s">
        <v>105</v>
      </c>
      <c r="B62" s="61">
        <v>751000</v>
      </c>
      <c r="C62" s="61"/>
      <c r="D62" s="62"/>
      <c r="E62" s="20">
        <v>0</v>
      </c>
      <c r="F62" s="20"/>
      <c r="G62" s="42">
        <f>SUM(D62:F62)</f>
        <v>0</v>
      </c>
      <c r="H62" s="46">
        <f>G62-I62</f>
        <v>0</v>
      </c>
      <c r="I62" s="20">
        <v>0</v>
      </c>
      <c r="J62" s="46">
        <f>H62</f>
        <v>0</v>
      </c>
      <c r="K62" s="43"/>
      <c r="L62" s="43"/>
      <c r="M62" s="16"/>
      <c r="N62" s="24"/>
      <c r="O62" s="40"/>
      <c r="P62" s="89"/>
      <c r="Q62" s="89"/>
      <c r="R62" s="89"/>
      <c r="S62" s="89"/>
      <c r="T62" s="89"/>
    </row>
    <row r="63" spans="1:20" ht="15.75" x14ac:dyDescent="0.25">
      <c r="A63" s="60" t="s">
        <v>106</v>
      </c>
      <c r="B63" s="61">
        <v>752500</v>
      </c>
      <c r="C63" s="61"/>
      <c r="D63" s="62"/>
      <c r="E63" s="20">
        <f>VLOOKUP(B63, [1]pivot!D:E, 2, FALSE)</f>
        <v>31449.68</v>
      </c>
      <c r="F63" s="20"/>
      <c r="G63" s="42">
        <f t="shared" si="5"/>
        <v>31449.68</v>
      </c>
      <c r="H63" s="46">
        <f t="shared" si="6"/>
        <v>31449.68</v>
      </c>
      <c r="I63" s="20">
        <v>0</v>
      </c>
      <c r="J63" s="46">
        <f t="shared" si="7"/>
        <v>31449.68</v>
      </c>
      <c r="K63" s="43"/>
      <c r="L63" s="43"/>
      <c r="M63" s="16"/>
      <c r="N63" s="24"/>
      <c r="O63" s="40" t="s">
        <v>107</v>
      </c>
      <c r="P63" s="92">
        <v>2080</v>
      </c>
      <c r="Q63" s="89"/>
      <c r="R63" s="89"/>
      <c r="S63" s="89"/>
      <c r="T63" s="89"/>
    </row>
    <row r="64" spans="1:20" ht="15.75" x14ac:dyDescent="0.25">
      <c r="A64" s="60" t="s">
        <v>108</v>
      </c>
      <c r="B64" s="61">
        <v>762000</v>
      </c>
      <c r="C64" s="61"/>
      <c r="D64" s="62"/>
      <c r="E64" s="20">
        <f>VLOOKUP(B64, [1]pivot!D:E, 2, FALSE)</f>
        <v>44115.74</v>
      </c>
      <c r="F64" s="20"/>
      <c r="G64" s="42">
        <f t="shared" si="5"/>
        <v>44115.74</v>
      </c>
      <c r="H64" s="46">
        <f t="shared" si="6"/>
        <v>44115.74</v>
      </c>
      <c r="I64" s="20">
        <v>0</v>
      </c>
      <c r="J64" s="46">
        <f t="shared" si="7"/>
        <v>44115.74</v>
      </c>
      <c r="K64" s="93"/>
      <c r="L64" s="43"/>
      <c r="M64" s="16"/>
      <c r="N64" s="24"/>
      <c r="O64" s="40" t="s">
        <v>109</v>
      </c>
      <c r="P64" s="92">
        <v>1800</v>
      </c>
      <c r="Q64" s="89"/>
      <c r="R64" s="89"/>
      <c r="S64" s="89"/>
      <c r="T64" s="89"/>
    </row>
    <row r="65" spans="1:20" ht="15.75" x14ac:dyDescent="0.25">
      <c r="A65" s="60" t="s">
        <v>110</v>
      </c>
      <c r="B65" s="61">
        <v>762030</v>
      </c>
      <c r="C65" s="61"/>
      <c r="D65" s="62"/>
      <c r="E65" s="20">
        <f>VLOOKUP(B65, [1]pivot!D:E, 2, FALSE)</f>
        <v>59535</v>
      </c>
      <c r="F65" s="20"/>
      <c r="G65" s="42">
        <f t="shared" si="5"/>
        <v>59535</v>
      </c>
      <c r="H65" s="46">
        <f t="shared" si="6"/>
        <v>59535</v>
      </c>
      <c r="I65" s="20">
        <v>0</v>
      </c>
      <c r="J65" s="46">
        <f t="shared" si="7"/>
        <v>59535</v>
      </c>
      <c r="K65" s="43"/>
      <c r="L65" s="43"/>
      <c r="M65" s="16"/>
      <c r="N65" s="24"/>
      <c r="O65" s="40"/>
      <c r="P65" s="89"/>
      <c r="Q65" s="89"/>
      <c r="R65" s="89"/>
      <c r="S65" s="94"/>
      <c r="T65" s="39"/>
    </row>
    <row r="66" spans="1:20" ht="15.75" x14ac:dyDescent="0.25">
      <c r="A66" s="60" t="s">
        <v>111</v>
      </c>
      <c r="B66" s="61">
        <v>795000</v>
      </c>
      <c r="C66" s="61"/>
      <c r="D66" s="62"/>
      <c r="E66" s="20">
        <f>VLOOKUP(B66, [1]pivot!D:E, 2, FALSE)</f>
        <v>450.39</v>
      </c>
      <c r="F66" s="20"/>
      <c r="G66" s="42">
        <f t="shared" si="5"/>
        <v>450.39</v>
      </c>
      <c r="H66" s="46">
        <f t="shared" si="6"/>
        <v>450.39</v>
      </c>
      <c r="I66" s="20">
        <v>0</v>
      </c>
      <c r="J66" s="46">
        <f t="shared" si="7"/>
        <v>450.39</v>
      </c>
      <c r="K66" s="95"/>
      <c r="L66" s="43"/>
      <c r="M66" s="96"/>
      <c r="N66" s="24"/>
      <c r="O66" s="40"/>
      <c r="P66" s="89"/>
      <c r="Q66" s="89"/>
      <c r="R66" s="89"/>
      <c r="S66" s="94"/>
      <c r="T66" s="39"/>
    </row>
    <row r="67" spans="1:20" ht="15.75" x14ac:dyDescent="0.25">
      <c r="A67" s="97" t="s">
        <v>112</v>
      </c>
      <c r="B67" s="97"/>
      <c r="C67" s="52"/>
      <c r="D67" s="53">
        <f>SUM(D25:D66)</f>
        <v>0</v>
      </c>
      <c r="E67" s="53">
        <f>SUM(E25:E66)</f>
        <v>1660566.4799999997</v>
      </c>
      <c r="F67" s="53"/>
      <c r="G67" s="53">
        <f>SUM(G25:G66)</f>
        <v>1660566.4799999997</v>
      </c>
      <c r="H67" s="53">
        <f>SUM(H25:H66)</f>
        <v>1199939.2899999998</v>
      </c>
      <c r="I67" s="53">
        <f>SUM(I25:I66)</f>
        <v>460627.19</v>
      </c>
      <c r="J67" s="53">
        <f>SUM(J25:J66)</f>
        <v>1199939.2899999998</v>
      </c>
      <c r="K67" s="95"/>
      <c r="L67" s="43"/>
      <c r="M67" s="16"/>
      <c r="N67" s="24"/>
      <c r="O67" s="40"/>
      <c r="P67" s="89"/>
      <c r="Q67" s="89"/>
      <c r="R67" s="89"/>
      <c r="S67" s="39"/>
      <c r="T67" s="17"/>
    </row>
    <row r="68" spans="1:20" ht="15.75" x14ac:dyDescent="0.25">
      <c r="A68" s="17"/>
      <c r="B68" s="18"/>
      <c r="C68" s="18"/>
      <c r="D68" s="20"/>
      <c r="E68" s="20"/>
      <c r="F68" s="20"/>
      <c r="G68" s="20"/>
      <c r="H68" s="20"/>
      <c r="I68" s="20"/>
      <c r="J68" s="20"/>
      <c r="K68" s="95"/>
      <c r="L68" s="43"/>
      <c r="M68" s="16"/>
      <c r="N68" s="24"/>
      <c r="Q68" s="98"/>
      <c r="R68" s="17"/>
      <c r="S68" s="29"/>
      <c r="T68" s="24"/>
    </row>
    <row r="69" spans="1:20" ht="15.75" x14ac:dyDescent="0.25">
      <c r="A69" s="99"/>
      <c r="B69" s="100" t="s">
        <v>113</v>
      </c>
      <c r="C69" s="52"/>
      <c r="D69" s="53">
        <f>+D67+D22</f>
        <v>0</v>
      </c>
      <c r="E69" s="53">
        <f>+E22+E67</f>
        <v>8855615.7200000007</v>
      </c>
      <c r="F69" s="53">
        <v>0</v>
      </c>
      <c r="G69" s="53">
        <f>+G67+G22</f>
        <v>8855615.7200000007</v>
      </c>
      <c r="H69" s="53">
        <f>+H67+H22</f>
        <v>8387108.7355000004</v>
      </c>
      <c r="I69" s="53">
        <f>+I67+I22</f>
        <v>468506.98450000002</v>
      </c>
      <c r="J69" s="53">
        <f>+J22+J67</f>
        <v>8387108.7355000004</v>
      </c>
      <c r="K69" s="95"/>
      <c r="L69" s="93"/>
      <c r="M69" s="16"/>
      <c r="N69" s="24"/>
      <c r="Q69" s="98"/>
      <c r="R69" s="17"/>
      <c r="S69" s="29"/>
      <c r="T69" s="24"/>
    </row>
    <row r="70" spans="1:20" ht="15.75" x14ac:dyDescent="0.25">
      <c r="A70" s="17"/>
      <c r="B70" s="18"/>
      <c r="C70" s="18"/>
      <c r="D70" s="20"/>
      <c r="E70" s="20"/>
      <c r="F70" s="20"/>
      <c r="G70" s="20"/>
      <c r="H70" s="20"/>
      <c r="I70" s="20"/>
      <c r="J70" s="20"/>
      <c r="K70" s="95"/>
      <c r="L70" s="43"/>
      <c r="M70" s="16"/>
      <c r="N70" s="23"/>
      <c r="O70" s="23"/>
      <c r="P70" s="23"/>
      <c r="Q70" s="23"/>
      <c r="R70" s="23"/>
      <c r="S70" s="29"/>
      <c r="T70" s="24"/>
    </row>
    <row r="71" spans="1:20" ht="15.75" x14ac:dyDescent="0.25">
      <c r="A71" s="101"/>
      <c r="B71" s="102"/>
      <c r="C71" s="102"/>
      <c r="D71" s="103"/>
      <c r="E71" s="103"/>
      <c r="F71" s="103"/>
      <c r="G71" s="20"/>
      <c r="H71" s="93"/>
      <c r="I71" s="104" t="s">
        <v>114</v>
      </c>
      <c r="J71" s="105">
        <f>I69</f>
        <v>468506.98450000002</v>
      </c>
      <c r="K71" s="16"/>
      <c r="L71" s="95"/>
      <c r="M71" s="16"/>
      <c r="N71" s="23"/>
      <c r="O71" s="23"/>
      <c r="P71" s="23"/>
      <c r="Q71" s="23"/>
      <c r="R71" s="23"/>
      <c r="S71" s="29"/>
      <c r="T71" s="24"/>
    </row>
    <row r="72" spans="1:20" ht="15.75" x14ac:dyDescent="0.25">
      <c r="A72" s="101" t="s">
        <v>24</v>
      </c>
      <c r="B72" s="102" t="s">
        <v>24</v>
      </c>
      <c r="C72" s="102"/>
      <c r="D72" s="103"/>
      <c r="E72" s="103"/>
      <c r="F72" s="103"/>
      <c r="G72" s="20"/>
      <c r="H72" s="20"/>
      <c r="I72" s="106"/>
      <c r="J72" s="20"/>
      <c r="K72" s="96"/>
      <c r="L72" s="95"/>
      <c r="M72" s="16"/>
      <c r="N72" s="23"/>
      <c r="O72" s="23"/>
      <c r="P72" s="23"/>
      <c r="Q72" s="23"/>
      <c r="R72" s="23"/>
      <c r="S72" s="29"/>
      <c r="T72" s="24"/>
    </row>
    <row r="73" spans="1:20" ht="15.75" x14ac:dyDescent="0.25">
      <c r="A73" s="17"/>
      <c r="B73" s="18"/>
      <c r="C73" s="18"/>
      <c r="D73" s="20"/>
      <c r="E73" s="20"/>
      <c r="F73" s="20"/>
      <c r="G73" s="20"/>
      <c r="H73" s="20"/>
      <c r="I73" s="104" t="s">
        <v>115</v>
      </c>
      <c r="J73" s="107">
        <f>J22</f>
        <v>7187169.4455000004</v>
      </c>
      <c r="K73" s="96"/>
      <c r="L73" s="95"/>
      <c r="M73" s="16"/>
      <c r="N73" s="23"/>
      <c r="O73" s="23"/>
      <c r="P73" s="23"/>
      <c r="Q73" s="23"/>
      <c r="R73" s="23"/>
      <c r="S73" s="23"/>
      <c r="T73" s="108"/>
    </row>
    <row r="74" spans="1:20" ht="15.75" x14ac:dyDescent="0.25">
      <c r="A74" s="17"/>
      <c r="B74" s="18"/>
      <c r="C74" s="18"/>
      <c r="D74" s="21"/>
      <c r="E74" s="21"/>
      <c r="F74" s="21"/>
      <c r="G74" s="17"/>
      <c r="H74" s="17"/>
      <c r="I74" s="22"/>
      <c r="J74" s="17"/>
      <c r="K74" s="96"/>
      <c r="L74" s="95"/>
      <c r="M74" s="16"/>
      <c r="N74" s="16"/>
      <c r="O74" s="23"/>
      <c r="P74" s="23"/>
      <c r="Q74" s="23"/>
      <c r="R74" s="23"/>
      <c r="S74" s="23"/>
      <c r="T74" s="108"/>
    </row>
    <row r="75" spans="1:20" ht="18.75" thickBot="1" x14ac:dyDescent="0.3">
      <c r="A75" s="17"/>
      <c r="B75" s="18"/>
      <c r="C75" s="18"/>
      <c r="D75" s="21"/>
      <c r="E75" s="21"/>
      <c r="F75" s="21"/>
      <c r="G75" s="17"/>
      <c r="H75" s="24"/>
      <c r="I75" s="109" t="s">
        <v>116</v>
      </c>
      <c r="J75" s="110">
        <f>I69/J22</f>
        <v>6.5186578395384789E-2</v>
      </c>
      <c r="K75" s="16"/>
      <c r="L75" s="95"/>
      <c r="M75" s="16"/>
      <c r="N75" s="16"/>
      <c r="O75" s="16"/>
      <c r="P75" s="16"/>
      <c r="Q75" s="16"/>
      <c r="R75" s="16"/>
      <c r="S75" s="23"/>
      <c r="T75" s="108"/>
    </row>
    <row r="76" spans="1:20" ht="15.75" x14ac:dyDescent="0.25">
      <c r="A76" s="17"/>
      <c r="B76" s="18"/>
      <c r="C76" s="18"/>
      <c r="D76" s="21"/>
      <c r="E76" s="21"/>
      <c r="F76" s="21"/>
      <c r="G76" s="21"/>
      <c r="H76" s="24"/>
      <c r="I76" s="24"/>
      <c r="J76" s="24"/>
      <c r="K76" s="16"/>
      <c r="L76" s="95"/>
      <c r="M76" s="16"/>
      <c r="N76" s="16"/>
      <c r="O76" s="16"/>
      <c r="P76" s="16"/>
      <c r="Q76" s="16"/>
      <c r="R76" s="16"/>
      <c r="S76" s="96"/>
      <c r="T76" s="96"/>
    </row>
    <row r="77" spans="1:20" ht="15.75" x14ac:dyDescent="0.25">
      <c r="A77" s="17"/>
      <c r="B77" s="18"/>
      <c r="C77" s="18"/>
      <c r="D77" s="21"/>
      <c r="E77" s="21"/>
      <c r="F77" s="111" t="s">
        <v>117</v>
      </c>
      <c r="G77" s="111"/>
      <c r="H77" s="111"/>
      <c r="I77" s="68">
        <v>1</v>
      </c>
      <c r="J77" s="16"/>
      <c r="K77" s="16"/>
      <c r="L77" s="16"/>
      <c r="M77" s="16"/>
      <c r="N77" s="16"/>
      <c r="O77" s="112"/>
      <c r="P77" s="16"/>
      <c r="Q77" s="96"/>
      <c r="R77" s="96"/>
      <c r="S77" s="16"/>
      <c r="T77" s="65"/>
    </row>
    <row r="78" spans="1:20" ht="15.75" x14ac:dyDescent="0.25">
      <c r="A78" s="113" t="s">
        <v>118</v>
      </c>
      <c r="B78" s="113"/>
      <c r="C78" s="113"/>
      <c r="D78" s="113"/>
      <c r="E78" s="21"/>
      <c r="F78" s="21"/>
      <c r="G78" s="29"/>
      <c r="H78" s="29"/>
      <c r="I78" s="114"/>
      <c r="J78" s="115"/>
      <c r="K78" s="29"/>
      <c r="L78" s="96"/>
      <c r="M78" s="16"/>
      <c r="N78" s="16"/>
      <c r="O78" s="96"/>
      <c r="P78" s="112"/>
      <c r="Q78" s="16"/>
      <c r="R78" s="96"/>
      <c r="S78" s="96"/>
      <c r="T78" s="96"/>
    </row>
    <row r="79" spans="1:20" ht="15" x14ac:dyDescent="0.2">
      <c r="A79" s="17"/>
      <c r="B79" s="21"/>
      <c r="C79" s="21"/>
      <c r="D79" s="21"/>
      <c r="E79" s="21"/>
      <c r="F79" s="21"/>
      <c r="G79" s="17"/>
      <c r="H79" s="17"/>
      <c r="I79" s="16"/>
      <c r="K79" s="29"/>
      <c r="L79" s="96"/>
      <c r="M79" s="16"/>
      <c r="N79" s="16"/>
      <c r="O79" s="96"/>
      <c r="P79" s="116"/>
      <c r="Q79" s="16"/>
      <c r="R79" s="16"/>
      <c r="S79" s="96"/>
      <c r="T79" s="108"/>
    </row>
    <row r="80" spans="1:20" ht="15.75" x14ac:dyDescent="0.25">
      <c r="A80" s="17"/>
      <c r="B80" s="117" t="s">
        <v>119</v>
      </c>
      <c r="D80" s="118" t="s">
        <v>120</v>
      </c>
      <c r="E80" s="118" t="s">
        <v>2</v>
      </c>
      <c r="F80" s="118" t="s">
        <v>2</v>
      </c>
      <c r="G80" s="118" t="s">
        <v>121</v>
      </c>
      <c r="H80" s="118"/>
      <c r="I80" s="118"/>
      <c r="K80" s="29"/>
      <c r="L80" s="96"/>
      <c r="M80" s="23"/>
      <c r="N80" s="16"/>
      <c r="O80" s="96"/>
      <c r="P80" s="116"/>
      <c r="Q80" s="16"/>
      <c r="R80" s="23"/>
      <c r="S80" s="96"/>
      <c r="T80" s="108"/>
    </row>
    <row r="81" spans="1:20" ht="15.75" x14ac:dyDescent="0.25">
      <c r="A81" s="22" t="s">
        <v>122</v>
      </c>
      <c r="B81" s="117"/>
      <c r="D81" s="118" t="s">
        <v>123</v>
      </c>
      <c r="E81" s="118" t="s">
        <v>124</v>
      </c>
      <c r="F81" s="118" t="s">
        <v>125</v>
      </c>
      <c r="G81" s="118" t="s">
        <v>126</v>
      </c>
      <c r="H81" s="118"/>
      <c r="I81" s="118"/>
      <c r="K81" s="17"/>
      <c r="L81" s="16"/>
      <c r="M81" s="16"/>
      <c r="N81" s="16"/>
      <c r="O81" s="112"/>
      <c r="P81" s="16"/>
      <c r="Q81" s="119"/>
      <c r="R81" s="16"/>
      <c r="S81" s="96"/>
      <c r="T81" s="108"/>
    </row>
    <row r="82" spans="1:20" ht="15.75" x14ac:dyDescent="0.25">
      <c r="A82" s="22" t="s">
        <v>127</v>
      </c>
      <c r="B82" s="120" t="s">
        <v>128</v>
      </c>
      <c r="D82" s="121"/>
      <c r="E82" s="121"/>
      <c r="F82" s="121"/>
      <c r="G82" s="121"/>
      <c r="H82" s="121"/>
      <c r="I82" s="121"/>
      <c r="J82" s="19" t="s">
        <v>11</v>
      </c>
      <c r="K82" s="115"/>
      <c r="L82" s="16"/>
      <c r="M82" s="16"/>
      <c r="N82" s="16"/>
      <c r="O82" s="112"/>
      <c r="P82" s="16"/>
      <c r="Q82" s="119"/>
      <c r="R82" s="16"/>
      <c r="S82" s="96"/>
      <c r="T82" s="108"/>
    </row>
    <row r="83" spans="1:20" ht="15.75" x14ac:dyDescent="0.25">
      <c r="A83" s="108"/>
      <c r="B83" s="108"/>
      <c r="D83" s="122">
        <v>0.01</v>
      </c>
      <c r="E83" s="122">
        <v>0.01</v>
      </c>
      <c r="F83" s="122">
        <v>0.02</v>
      </c>
      <c r="G83" s="122">
        <v>0.02</v>
      </c>
      <c r="H83" s="122"/>
      <c r="I83" s="122"/>
      <c r="J83" s="19" t="s">
        <v>129</v>
      </c>
      <c r="K83" s="17"/>
      <c r="L83" s="16"/>
      <c r="M83" s="16"/>
      <c r="N83" s="16"/>
      <c r="O83" s="112"/>
      <c r="P83" s="16"/>
      <c r="Q83" s="119"/>
      <c r="R83" s="16"/>
      <c r="S83" s="96"/>
      <c r="T83" s="108"/>
    </row>
    <row r="84" spans="1:20" ht="15" x14ac:dyDescent="0.2">
      <c r="A84" s="108"/>
      <c r="B84" s="17"/>
      <c r="D84" s="21"/>
      <c r="E84" s="21"/>
      <c r="F84" s="21"/>
      <c r="G84" s="21"/>
      <c r="H84" s="21"/>
      <c r="I84" s="21"/>
      <c r="K84" s="17"/>
      <c r="L84" s="29"/>
      <c r="M84" s="16"/>
      <c r="N84" s="16"/>
      <c r="O84" s="112"/>
      <c r="P84" s="16"/>
      <c r="Q84" s="119"/>
      <c r="R84" s="16"/>
      <c r="S84" s="96"/>
      <c r="T84" s="108"/>
    </row>
    <row r="85" spans="1:20" ht="15.75" x14ac:dyDescent="0.25">
      <c r="A85" s="108"/>
      <c r="B85" s="59" t="s">
        <v>78</v>
      </c>
      <c r="D85" s="123">
        <v>129326.71</v>
      </c>
      <c r="E85" s="123">
        <v>89660.55</v>
      </c>
      <c r="F85" s="123">
        <v>77145.84</v>
      </c>
      <c r="G85" s="123">
        <v>54348.84</v>
      </c>
      <c r="H85" s="123"/>
      <c r="I85" s="123"/>
      <c r="J85" s="124">
        <f>D85*D$83+E85*E$83+F85*F$83+G85*G$83+H85*H$83+I$83*I85</f>
        <v>4819.7662</v>
      </c>
      <c r="K85" s="17"/>
      <c r="L85" s="29"/>
      <c r="M85" s="17"/>
      <c r="N85" s="16"/>
      <c r="O85" s="112"/>
      <c r="P85" s="16"/>
      <c r="Q85" s="119"/>
      <c r="R85" s="16"/>
      <c r="S85" s="96"/>
      <c r="T85" s="108"/>
    </row>
    <row r="86" spans="1:20" ht="15.75" x14ac:dyDescent="0.25">
      <c r="A86" s="108"/>
      <c r="B86" s="59" t="s">
        <v>130</v>
      </c>
      <c r="D86" s="123"/>
      <c r="E86" s="123"/>
      <c r="F86" s="123"/>
      <c r="G86" s="123"/>
      <c r="H86" s="123"/>
      <c r="I86" s="123"/>
      <c r="J86" s="124">
        <f t="shared" ref="J86:J94" si="8">D86*D$83+E86*E$83+F86*F$83+G86*G$83+H86*H$83+I$83*I86</f>
        <v>0</v>
      </c>
      <c r="K86" s="17"/>
      <c r="L86" s="29"/>
      <c r="M86" s="29"/>
      <c r="N86" s="16"/>
      <c r="O86" s="112"/>
      <c r="P86" s="16"/>
      <c r="Q86" s="119"/>
      <c r="R86" s="16"/>
      <c r="S86" s="96"/>
      <c r="T86" s="108"/>
    </row>
    <row r="87" spans="1:20" ht="15.75" x14ac:dyDescent="0.25">
      <c r="A87" s="108"/>
      <c r="B87" s="59" t="s">
        <v>131</v>
      </c>
      <c r="D87" s="123">
        <v>1897.48</v>
      </c>
      <c r="E87" s="123">
        <v>2617.9499999999998</v>
      </c>
      <c r="F87" s="123">
        <v>2255.14</v>
      </c>
      <c r="G87" s="123">
        <v>736.99</v>
      </c>
      <c r="H87" s="123"/>
      <c r="I87" s="123"/>
      <c r="J87" s="124">
        <f t="shared" si="8"/>
        <v>104.9969</v>
      </c>
      <c r="K87" s="17"/>
      <c r="L87" s="17"/>
      <c r="M87" s="29"/>
      <c r="N87" s="16"/>
      <c r="O87" s="16"/>
      <c r="P87" s="16"/>
      <c r="Q87" s="16"/>
      <c r="R87" s="16"/>
      <c r="S87" s="16"/>
      <c r="T87" s="108"/>
    </row>
    <row r="88" spans="1:20" ht="15.75" x14ac:dyDescent="0.25">
      <c r="A88" s="108"/>
      <c r="B88" s="59" t="s">
        <v>82</v>
      </c>
      <c r="D88" s="123"/>
      <c r="E88" s="123">
        <v>40850.68</v>
      </c>
      <c r="F88" s="123">
        <v>35162.019999999997</v>
      </c>
      <c r="G88" s="123">
        <v>18018.45</v>
      </c>
      <c r="H88" s="123"/>
      <c r="I88" s="123"/>
      <c r="J88" s="124">
        <f t="shared" si="8"/>
        <v>1472.1161999999999</v>
      </c>
      <c r="K88" s="17"/>
      <c r="L88" s="115"/>
      <c r="M88" s="29"/>
      <c r="N88" s="16"/>
      <c r="O88" s="16"/>
      <c r="P88" s="16"/>
      <c r="Q88" s="16"/>
      <c r="R88" s="16"/>
      <c r="S88" s="16"/>
      <c r="T88" s="108"/>
    </row>
    <row r="89" spans="1:20" ht="15.75" x14ac:dyDescent="0.25">
      <c r="A89" s="108"/>
      <c r="B89" s="59" t="s">
        <v>84</v>
      </c>
      <c r="D89" s="123"/>
      <c r="E89" s="123"/>
      <c r="F89" s="123"/>
      <c r="G89" s="123"/>
      <c r="H89" s="123"/>
      <c r="I89" s="123"/>
      <c r="J89" s="124">
        <f t="shared" si="8"/>
        <v>0</v>
      </c>
      <c r="K89" s="17"/>
      <c r="L89" s="17"/>
      <c r="M89" s="17"/>
      <c r="N89" s="16"/>
      <c r="O89" s="16"/>
      <c r="P89" s="16"/>
      <c r="Q89" s="16"/>
      <c r="R89" s="16"/>
      <c r="S89" s="16"/>
      <c r="T89" s="108"/>
    </row>
    <row r="90" spans="1:20" ht="15.75" x14ac:dyDescent="0.25">
      <c r="A90" s="108"/>
      <c r="B90" s="59" t="s">
        <v>86</v>
      </c>
      <c r="D90" s="123"/>
      <c r="E90" s="123"/>
      <c r="F90" s="123"/>
      <c r="G90" s="123"/>
      <c r="H90" s="123"/>
      <c r="I90" s="123"/>
      <c r="J90" s="124">
        <f>D90*D$83+E90*E$83+F90*F$83+G90*G$83+H90*H$83+I$83*I90</f>
        <v>0</v>
      </c>
      <c r="K90" s="17"/>
      <c r="L90" s="17"/>
      <c r="M90" s="17"/>
      <c r="N90" s="16"/>
      <c r="O90" s="16"/>
      <c r="P90" s="16"/>
      <c r="Q90" s="16"/>
      <c r="R90" s="16"/>
      <c r="S90" s="16"/>
      <c r="T90" s="108"/>
    </row>
    <row r="91" spans="1:20" ht="15.75" x14ac:dyDescent="0.25">
      <c r="A91" s="108"/>
      <c r="B91" s="59" t="s">
        <v>132</v>
      </c>
      <c r="D91" s="123">
        <v>1487.36</v>
      </c>
      <c r="E91" s="123">
        <v>14704.34</v>
      </c>
      <c r="F91" s="123">
        <v>14558.99</v>
      </c>
      <c r="G91" s="123">
        <v>18217.349999999999</v>
      </c>
      <c r="H91" s="123"/>
      <c r="I91" s="123"/>
      <c r="J91" s="124">
        <f t="shared" si="8"/>
        <v>817.44380000000001</v>
      </c>
      <c r="K91" s="17"/>
      <c r="L91" s="17"/>
      <c r="M91" s="17"/>
      <c r="N91" s="16"/>
      <c r="O91" s="16"/>
      <c r="P91" s="16"/>
      <c r="Q91" s="16"/>
      <c r="R91" s="16"/>
      <c r="S91" s="16"/>
      <c r="T91" s="108"/>
    </row>
    <row r="92" spans="1:20" ht="15.75" x14ac:dyDescent="0.25">
      <c r="A92" s="108"/>
      <c r="B92" s="59" t="s">
        <v>90</v>
      </c>
      <c r="D92" s="123"/>
      <c r="E92" s="123"/>
      <c r="F92" s="123"/>
      <c r="G92" s="123"/>
      <c r="H92" s="123"/>
      <c r="I92" s="123"/>
      <c r="J92" s="124">
        <f t="shared" si="8"/>
        <v>0</v>
      </c>
      <c r="K92" s="17"/>
      <c r="L92" s="17"/>
      <c r="M92" s="115"/>
      <c r="N92" s="16"/>
      <c r="O92" s="16"/>
      <c r="P92" s="16"/>
      <c r="Q92" s="16"/>
      <c r="R92" s="16"/>
      <c r="S92" s="16"/>
      <c r="T92" s="108"/>
    </row>
    <row r="93" spans="1:20" ht="15.75" x14ac:dyDescent="0.25">
      <c r="A93" s="108"/>
      <c r="B93" s="59" t="s">
        <v>133</v>
      </c>
      <c r="D93" s="123"/>
      <c r="E93" s="123"/>
      <c r="F93" s="123"/>
      <c r="G93" s="123"/>
      <c r="H93" s="123"/>
      <c r="I93" s="123"/>
      <c r="J93" s="124">
        <f t="shared" si="8"/>
        <v>0</v>
      </c>
      <c r="K93" s="17"/>
      <c r="L93" s="17"/>
      <c r="M93" s="17"/>
      <c r="N93" s="16"/>
      <c r="O93" s="16"/>
      <c r="P93" s="16"/>
      <c r="Q93" s="16"/>
      <c r="R93" s="16"/>
      <c r="S93" s="108"/>
      <c r="T93" s="108"/>
    </row>
    <row r="94" spans="1:20" ht="15.75" x14ac:dyDescent="0.25">
      <c r="A94" s="108"/>
      <c r="B94" s="59" t="s">
        <v>134</v>
      </c>
      <c r="D94" s="123">
        <v>10941.19</v>
      </c>
      <c r="E94" s="123">
        <v>10941.19</v>
      </c>
      <c r="F94" s="123">
        <v>10941.19</v>
      </c>
      <c r="G94" s="123">
        <v>10941.19</v>
      </c>
      <c r="H94" s="123"/>
      <c r="I94" s="123"/>
      <c r="J94" s="124">
        <f t="shared" si="8"/>
        <v>656.47140000000002</v>
      </c>
      <c r="K94" s="29"/>
      <c r="L94" s="17"/>
      <c r="M94" s="17"/>
      <c r="N94" s="16"/>
      <c r="O94" s="16"/>
      <c r="P94" s="16"/>
      <c r="Q94" s="16"/>
      <c r="R94" s="108"/>
      <c r="S94" s="108"/>
      <c r="T94" s="108"/>
    </row>
    <row r="95" spans="1:20" ht="15.75" x14ac:dyDescent="0.25">
      <c r="A95" s="108"/>
      <c r="B95" s="59" t="s">
        <v>94</v>
      </c>
      <c r="D95" s="123"/>
      <c r="E95" s="123">
        <v>300</v>
      </c>
      <c r="F95" s="123">
        <v>300</v>
      </c>
      <c r="G95" s="123"/>
      <c r="H95" s="123"/>
      <c r="I95" s="123"/>
      <c r="J95" s="124">
        <f>D95*D$83+E95*E$83+F95*F$83+G95*G$83+H95*H$83+I$83*I95</f>
        <v>9</v>
      </c>
      <c r="K95" s="17"/>
      <c r="L95" s="17"/>
      <c r="M95" s="17"/>
      <c r="N95" s="16"/>
      <c r="O95" s="16"/>
      <c r="P95" s="16"/>
      <c r="Q95" s="16"/>
      <c r="R95" s="16"/>
      <c r="S95" s="108"/>
      <c r="T95" s="108"/>
    </row>
    <row r="96" spans="1:20" ht="15.75" x14ac:dyDescent="0.25">
      <c r="A96" s="108"/>
      <c r="B96" s="17"/>
      <c r="D96" s="125"/>
      <c r="E96" s="125"/>
      <c r="F96" s="125"/>
      <c r="G96" s="125"/>
      <c r="H96" s="125"/>
      <c r="I96" s="125"/>
      <c r="J96" s="126">
        <f>SUM(J85:J95)</f>
        <v>7879.7945000000009</v>
      </c>
      <c r="K96" s="17"/>
      <c r="L96" s="17"/>
      <c r="M96" s="17"/>
      <c r="N96" s="23"/>
      <c r="O96" s="16"/>
      <c r="P96" s="16"/>
      <c r="Q96" s="16"/>
      <c r="R96" s="16"/>
      <c r="S96" s="108"/>
    </row>
    <row r="97" spans="1:19" ht="15.75" x14ac:dyDescent="0.25">
      <c r="A97" s="108"/>
      <c r="B97" s="17"/>
      <c r="D97" s="125"/>
      <c r="E97" s="125"/>
      <c r="F97" s="125"/>
      <c r="G97" s="125"/>
      <c r="H97" s="125"/>
      <c r="I97" s="125"/>
      <c r="J97" s="127"/>
      <c r="L97" s="17"/>
      <c r="M97" s="17"/>
      <c r="N97" s="16"/>
      <c r="O97" s="16"/>
      <c r="P97" s="16"/>
      <c r="Q97" s="108"/>
      <c r="R97" s="108"/>
      <c r="S97" s="108"/>
    </row>
    <row r="98" spans="1:19" ht="15.75" customHeight="1" x14ac:dyDescent="0.25">
      <c r="A98" s="108"/>
      <c r="B98" s="59" t="s">
        <v>11</v>
      </c>
      <c r="D98" s="128">
        <f t="shared" ref="D98:I98" si="9">SUM(D85:D95)</f>
        <v>143652.74</v>
      </c>
      <c r="E98" s="128">
        <f t="shared" si="9"/>
        <v>159074.71</v>
      </c>
      <c r="F98" s="128">
        <f t="shared" si="9"/>
        <v>140363.18</v>
      </c>
      <c r="G98" s="128">
        <f t="shared" si="9"/>
        <v>102262.82</v>
      </c>
      <c r="H98" s="128">
        <f t="shared" si="9"/>
        <v>0</v>
      </c>
      <c r="I98" s="128">
        <f t="shared" si="9"/>
        <v>0</v>
      </c>
      <c r="J98" s="129">
        <f>D83*D98+E98*E83+F98*F83+G98*G83+H98*H83+I98*I83</f>
        <v>7879.7945</v>
      </c>
      <c r="K98" s="17"/>
      <c r="L98" s="17"/>
      <c r="M98" s="17"/>
      <c r="N98" s="108"/>
      <c r="O98" s="108"/>
      <c r="P98" s="108"/>
      <c r="Q98" s="16"/>
      <c r="R98" s="16"/>
      <c r="S98" s="16"/>
    </row>
    <row r="99" spans="1:19" ht="15" x14ac:dyDescent="0.2">
      <c r="A99" s="17"/>
      <c r="B99" s="21"/>
      <c r="C99" s="21"/>
      <c r="D99" s="21"/>
      <c r="E99" s="21"/>
      <c r="F99" s="21"/>
      <c r="G99" s="29"/>
      <c r="H99" s="29"/>
      <c r="K99" s="17"/>
      <c r="L99" s="17"/>
      <c r="M99" s="17"/>
      <c r="N99" s="108"/>
      <c r="O99" s="16"/>
      <c r="P99" s="16"/>
      <c r="Q99" s="16"/>
      <c r="R99" s="16"/>
      <c r="S99" s="16"/>
    </row>
    <row r="100" spans="1:19" ht="15" x14ac:dyDescent="0.2">
      <c r="A100" s="17"/>
      <c r="B100" s="21"/>
      <c r="C100" s="21"/>
      <c r="D100" s="21"/>
      <c r="E100" s="21"/>
      <c r="F100" s="21"/>
      <c r="G100" s="21"/>
      <c r="K100" s="108"/>
      <c r="L100" s="17"/>
      <c r="M100" s="17"/>
      <c r="N100" s="16"/>
      <c r="O100" s="16"/>
      <c r="P100" s="16"/>
      <c r="Q100" s="16"/>
      <c r="R100" s="16"/>
      <c r="S100" s="16"/>
    </row>
    <row r="101" spans="1:19" ht="15.75" x14ac:dyDescent="0.25">
      <c r="A101" s="17"/>
      <c r="B101" s="21"/>
      <c r="C101" s="21"/>
      <c r="D101" s="21"/>
      <c r="E101" s="22"/>
      <c r="F101" s="22"/>
      <c r="G101" s="22"/>
      <c r="H101" s="29"/>
      <c r="I101" s="29"/>
      <c r="K101" s="108"/>
      <c r="L101" s="29"/>
      <c r="M101" s="17"/>
      <c r="N101" s="115"/>
      <c r="O101" s="16"/>
      <c r="P101" s="16"/>
      <c r="Q101" s="16"/>
      <c r="R101" s="16"/>
      <c r="S101" s="16"/>
    </row>
    <row r="102" spans="1:19" ht="15.75" x14ac:dyDescent="0.25">
      <c r="A102" s="17"/>
      <c r="B102" s="21"/>
      <c r="C102" s="21"/>
      <c r="D102" s="21"/>
      <c r="E102" s="21"/>
      <c r="F102" s="21"/>
      <c r="G102" s="17"/>
      <c r="H102" s="17"/>
      <c r="I102" s="29"/>
      <c r="J102" s="29"/>
      <c r="K102" s="16"/>
      <c r="L102" s="17"/>
      <c r="M102" s="17"/>
      <c r="N102" s="16"/>
      <c r="O102" s="23"/>
      <c r="P102" s="16"/>
      <c r="Q102" s="16"/>
      <c r="R102" s="16"/>
      <c r="S102" s="16"/>
    </row>
    <row r="103" spans="1:19" ht="15.75" x14ac:dyDescent="0.25">
      <c r="A103" s="17"/>
      <c r="B103" s="21"/>
      <c r="C103" s="21"/>
      <c r="D103" s="49"/>
      <c r="E103" s="17"/>
      <c r="F103" s="29"/>
      <c r="G103" s="16"/>
      <c r="H103" s="17"/>
      <c r="I103" s="17"/>
      <c r="J103" s="96"/>
      <c r="K103" s="16"/>
      <c r="L103" s="29"/>
      <c r="M103" s="17"/>
      <c r="N103" s="16"/>
      <c r="O103" s="23"/>
      <c r="P103" s="16"/>
      <c r="Q103" s="16"/>
      <c r="R103" s="16"/>
      <c r="S103" s="16"/>
    </row>
    <row r="104" spans="1:19" ht="15" x14ac:dyDescent="0.2">
      <c r="A104" s="17"/>
      <c r="B104" s="21"/>
      <c r="C104" s="21"/>
      <c r="D104" s="49"/>
      <c r="E104" s="17"/>
      <c r="F104" s="29"/>
      <c r="G104" s="96"/>
      <c r="H104" s="29"/>
      <c r="I104" s="17"/>
      <c r="J104" s="108"/>
      <c r="K104" s="16"/>
      <c r="L104" s="17"/>
      <c r="M104" s="17"/>
      <c r="N104" s="16"/>
      <c r="O104" s="16"/>
      <c r="P104" s="16"/>
      <c r="Q104" s="16"/>
      <c r="R104" s="16"/>
      <c r="S104" s="16"/>
    </row>
    <row r="105" spans="1:19" ht="15" x14ac:dyDescent="0.2">
      <c r="A105" s="17"/>
      <c r="B105" s="21"/>
      <c r="C105" s="21"/>
      <c r="D105" s="49"/>
      <c r="E105" s="17"/>
      <c r="F105" s="29"/>
      <c r="G105" s="16"/>
      <c r="H105" s="29"/>
      <c r="I105" s="29"/>
      <c r="J105" s="108"/>
      <c r="K105" s="16"/>
      <c r="L105" s="17"/>
      <c r="M105" s="17"/>
      <c r="N105" s="16"/>
      <c r="O105" s="16"/>
      <c r="P105" s="16"/>
      <c r="Q105" s="16"/>
      <c r="R105" s="16"/>
      <c r="S105" s="16"/>
    </row>
    <row r="106" spans="1:19" ht="15" x14ac:dyDescent="0.2">
      <c r="A106" s="24"/>
      <c r="B106" s="21"/>
      <c r="C106" s="21"/>
      <c r="D106" s="130"/>
      <c r="E106" s="24"/>
      <c r="F106" s="24"/>
      <c r="G106" s="96"/>
      <c r="H106" s="29"/>
      <c r="I106" s="29"/>
      <c r="J106" s="16"/>
      <c r="K106" s="96"/>
      <c r="L106" s="108"/>
      <c r="M106" s="96"/>
      <c r="N106" s="16"/>
      <c r="O106" s="16"/>
      <c r="P106" s="16"/>
      <c r="Q106" s="16"/>
      <c r="R106" s="16"/>
      <c r="S106" s="16"/>
    </row>
    <row r="107" spans="1:19" ht="15.75" x14ac:dyDescent="0.25">
      <c r="A107" s="24"/>
      <c r="B107" s="21"/>
      <c r="C107" s="21"/>
      <c r="D107" s="130"/>
      <c r="E107" s="24"/>
      <c r="F107" s="24"/>
      <c r="G107" s="96"/>
      <c r="H107" s="96"/>
      <c r="I107" s="16"/>
      <c r="J107" s="16"/>
      <c r="K107" s="96"/>
      <c r="L107" s="108"/>
      <c r="M107" s="108"/>
      <c r="N107" s="23"/>
      <c r="O107" s="16"/>
      <c r="P107" s="16"/>
      <c r="Q107" s="16"/>
      <c r="R107" s="16"/>
      <c r="S107" s="16"/>
    </row>
    <row r="108" spans="1:19" ht="15.75" x14ac:dyDescent="0.25">
      <c r="A108" s="17"/>
      <c r="B108" s="21"/>
      <c r="C108" s="21"/>
      <c r="D108" s="49"/>
      <c r="E108" s="17"/>
      <c r="F108" s="17"/>
      <c r="G108" s="96"/>
      <c r="H108" s="96"/>
      <c r="I108" s="96"/>
      <c r="J108" s="16"/>
      <c r="K108" s="96"/>
      <c r="L108" s="16"/>
      <c r="M108" s="108"/>
      <c r="N108" s="16"/>
      <c r="O108" s="23"/>
      <c r="P108" s="29"/>
      <c r="Q108" s="29"/>
      <c r="R108" s="16"/>
      <c r="S108" s="16"/>
    </row>
    <row r="109" spans="1:19" ht="15" x14ac:dyDescent="0.2">
      <c r="A109" s="17"/>
      <c r="B109" s="21"/>
      <c r="C109" s="21"/>
      <c r="D109" s="49"/>
      <c r="E109" s="17"/>
      <c r="F109" s="17"/>
      <c r="G109" s="96"/>
      <c r="H109" s="96"/>
      <c r="I109" s="96"/>
      <c r="J109" s="96"/>
      <c r="K109" s="96"/>
      <c r="L109" s="16"/>
      <c r="M109" s="16"/>
      <c r="N109" s="16"/>
      <c r="O109" s="16"/>
      <c r="P109" s="17"/>
      <c r="Q109" s="17"/>
      <c r="R109" s="16"/>
      <c r="S109" s="16"/>
    </row>
    <row r="110" spans="1:19" ht="15" x14ac:dyDescent="0.2">
      <c r="A110" s="17"/>
      <c r="B110" s="21"/>
      <c r="C110" s="21"/>
      <c r="D110" s="49"/>
      <c r="E110" s="17"/>
      <c r="F110" s="29"/>
      <c r="G110" s="96"/>
      <c r="H110" s="96"/>
      <c r="I110" s="96"/>
      <c r="J110" s="96"/>
      <c r="K110" s="96"/>
      <c r="L110" s="16"/>
      <c r="M110" s="16"/>
      <c r="N110" s="16"/>
      <c r="O110" s="16"/>
      <c r="P110" s="17"/>
      <c r="Q110" s="17"/>
      <c r="R110" s="16"/>
      <c r="S110" s="16"/>
    </row>
    <row r="111" spans="1:19" ht="15" x14ac:dyDescent="0.2">
      <c r="A111" s="17"/>
      <c r="B111" s="21"/>
      <c r="C111" s="21"/>
      <c r="D111" s="49"/>
      <c r="E111" s="17"/>
      <c r="F111" s="17"/>
      <c r="G111" s="96"/>
      <c r="H111" s="96"/>
      <c r="I111" s="96"/>
      <c r="J111" s="96"/>
      <c r="K111" s="96"/>
      <c r="L111" s="16"/>
      <c r="M111" s="16"/>
      <c r="N111" s="16"/>
      <c r="O111" s="16"/>
      <c r="P111" s="17"/>
      <c r="Q111" s="17"/>
      <c r="R111" s="16"/>
      <c r="S111" s="16"/>
    </row>
    <row r="112" spans="1:19" ht="15.75" x14ac:dyDescent="0.25">
      <c r="A112" s="17"/>
      <c r="B112" s="21"/>
      <c r="C112" s="21"/>
      <c r="D112" s="48"/>
      <c r="E112" s="29"/>
      <c r="F112" s="29"/>
      <c r="G112" s="108"/>
      <c r="H112" s="96"/>
      <c r="I112" s="96"/>
      <c r="J112" s="96"/>
      <c r="K112" s="96"/>
      <c r="L112" s="96"/>
      <c r="M112" s="96"/>
      <c r="N112" s="16"/>
      <c r="O112" s="16"/>
      <c r="P112" s="115"/>
      <c r="Q112" s="115"/>
      <c r="R112" s="16"/>
      <c r="S112" s="96"/>
    </row>
    <row r="113" spans="1:19" ht="15" x14ac:dyDescent="0.2">
      <c r="A113" s="17"/>
      <c r="B113" s="21"/>
      <c r="C113" s="21"/>
      <c r="D113" s="48"/>
      <c r="E113" s="29"/>
      <c r="F113" s="29"/>
      <c r="G113" s="108"/>
      <c r="H113" s="96"/>
      <c r="I113" s="96"/>
      <c r="J113" s="96"/>
      <c r="K113" s="96"/>
      <c r="L113" s="96"/>
      <c r="M113" s="96"/>
      <c r="N113" s="17"/>
      <c r="O113" s="16"/>
      <c r="P113" s="17"/>
      <c r="Q113" s="17"/>
      <c r="R113" s="16"/>
      <c r="S113" s="96"/>
    </row>
    <row r="114" spans="1:19" ht="15" x14ac:dyDescent="0.2">
      <c r="A114" s="17"/>
      <c r="B114" s="21"/>
      <c r="C114" s="21"/>
      <c r="D114" s="48"/>
      <c r="E114" s="29"/>
      <c r="F114" s="29"/>
      <c r="G114" s="108"/>
      <c r="H114" s="96"/>
      <c r="I114" s="96"/>
      <c r="J114" s="96"/>
      <c r="K114" s="108"/>
      <c r="L114" s="96"/>
      <c r="M114" s="96"/>
      <c r="N114" s="29"/>
      <c r="O114" s="29"/>
      <c r="P114" s="17"/>
      <c r="Q114" s="17"/>
      <c r="R114" s="96"/>
      <c r="S114" s="96"/>
    </row>
    <row r="115" spans="1:19" ht="15" x14ac:dyDescent="0.2">
      <c r="A115" s="17"/>
      <c r="B115" s="21"/>
      <c r="C115" s="21"/>
      <c r="D115" s="48"/>
      <c r="E115" s="29"/>
      <c r="F115" s="29"/>
      <c r="G115" s="108"/>
      <c r="H115" s="108"/>
      <c r="I115" s="96"/>
      <c r="J115" s="96"/>
      <c r="K115" s="108"/>
      <c r="L115" s="96"/>
      <c r="M115" s="96"/>
      <c r="N115" s="29"/>
      <c r="O115" s="29"/>
      <c r="P115" s="17"/>
      <c r="Q115" s="17"/>
      <c r="R115" s="96"/>
      <c r="S115" s="96"/>
    </row>
    <row r="116" spans="1:19" ht="15" x14ac:dyDescent="0.2">
      <c r="A116" s="17"/>
      <c r="B116" s="21"/>
      <c r="C116" s="21"/>
      <c r="D116" s="48"/>
      <c r="E116" s="29"/>
      <c r="F116" s="29"/>
      <c r="G116" s="108"/>
      <c r="H116" s="108"/>
      <c r="I116" s="108"/>
      <c r="J116" s="96"/>
      <c r="K116" s="108"/>
      <c r="L116" s="96"/>
      <c r="M116" s="96"/>
      <c r="N116" s="17"/>
      <c r="O116" s="96"/>
      <c r="P116" s="96"/>
      <c r="Q116" s="96"/>
      <c r="R116" s="96"/>
      <c r="S116" s="96"/>
    </row>
    <row r="117" spans="1:19" ht="15" x14ac:dyDescent="0.2">
      <c r="A117" s="24"/>
      <c r="B117" s="21"/>
      <c r="C117" s="21"/>
      <c r="D117" s="48"/>
      <c r="E117" s="29"/>
      <c r="F117" s="29"/>
      <c r="G117" s="108"/>
      <c r="H117" s="108"/>
      <c r="I117" s="108"/>
      <c r="J117" s="108"/>
      <c r="K117" s="108"/>
      <c r="L117" s="96"/>
      <c r="M117" s="96"/>
      <c r="N117" s="17"/>
      <c r="O117" s="96"/>
      <c r="P117" s="96"/>
      <c r="Q117" s="96"/>
      <c r="R117" s="96"/>
      <c r="S117" s="96"/>
    </row>
    <row r="118" spans="1:19" ht="15" x14ac:dyDescent="0.2">
      <c r="A118" s="24"/>
      <c r="B118" s="21"/>
      <c r="C118" s="21"/>
      <c r="D118" s="24"/>
      <c r="E118" s="24"/>
      <c r="F118" s="24"/>
      <c r="G118" s="108"/>
      <c r="H118" s="108"/>
      <c r="I118" s="108"/>
      <c r="J118" s="108"/>
      <c r="K118" s="108"/>
      <c r="L118" s="96"/>
      <c r="M118" s="96"/>
      <c r="N118" s="96"/>
      <c r="O118" s="96"/>
      <c r="P118" s="96"/>
      <c r="Q118" s="96"/>
      <c r="R118" s="96"/>
      <c r="S118" s="96"/>
    </row>
    <row r="119" spans="1:19" ht="15" x14ac:dyDescent="0.2">
      <c r="A119" s="24"/>
      <c r="B119" s="21"/>
      <c r="C119" s="21"/>
      <c r="D119" s="24"/>
      <c r="E119" s="24"/>
      <c r="F119" s="24"/>
      <c r="G119" s="108"/>
      <c r="H119" s="108"/>
      <c r="I119" s="108"/>
      <c r="J119" s="108"/>
      <c r="K119" s="108"/>
      <c r="L119" s="96"/>
      <c r="M119" s="96"/>
      <c r="N119" s="96"/>
      <c r="O119" s="96"/>
      <c r="P119" s="96"/>
      <c r="Q119" s="96"/>
      <c r="R119" s="96"/>
      <c r="S119" s="96"/>
    </row>
    <row r="120" spans="1:19" ht="15" x14ac:dyDescent="0.2">
      <c r="A120" s="24"/>
      <c r="B120" s="21"/>
      <c r="C120" s="21"/>
      <c r="D120" s="24"/>
      <c r="E120" s="24"/>
      <c r="F120" s="24"/>
      <c r="G120" s="108"/>
      <c r="H120" s="108"/>
      <c r="I120" s="108"/>
      <c r="J120" s="108"/>
      <c r="K120" s="108"/>
      <c r="L120" s="108"/>
      <c r="M120" s="108"/>
      <c r="N120" s="96"/>
      <c r="O120" s="96"/>
      <c r="P120" s="96"/>
      <c r="Q120" s="96"/>
      <c r="R120" s="96"/>
      <c r="S120" s="96"/>
    </row>
    <row r="121" spans="1:19" ht="15" x14ac:dyDescent="0.2">
      <c r="A121" s="24"/>
      <c r="B121" s="21"/>
      <c r="C121" s="21"/>
      <c r="D121" s="24"/>
      <c r="E121" s="24"/>
      <c r="F121" s="24"/>
      <c r="G121" s="108"/>
      <c r="H121" s="108"/>
      <c r="I121" s="108"/>
      <c r="J121" s="108"/>
      <c r="K121" s="108"/>
      <c r="L121" s="108"/>
      <c r="M121" s="108"/>
      <c r="N121" s="96"/>
      <c r="O121" s="96"/>
      <c r="P121" s="96"/>
      <c r="Q121" s="96"/>
      <c r="R121" s="96"/>
      <c r="S121" s="96"/>
    </row>
    <row r="122" spans="1:19" ht="15" x14ac:dyDescent="0.2">
      <c r="A122" s="24"/>
      <c r="B122" s="21"/>
      <c r="C122" s="21"/>
      <c r="D122" s="24"/>
      <c r="E122" s="24"/>
      <c r="F122" s="24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96"/>
    </row>
    <row r="123" spans="1:19" ht="15" x14ac:dyDescent="0.2">
      <c r="A123" s="24"/>
      <c r="B123" s="21"/>
      <c r="C123" s="21"/>
      <c r="D123" s="24"/>
      <c r="E123" s="24"/>
      <c r="F123" s="24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96"/>
    </row>
    <row r="124" spans="1:19" ht="15" x14ac:dyDescent="0.2">
      <c r="A124" s="24"/>
      <c r="B124" s="21"/>
      <c r="C124" s="21"/>
      <c r="D124" s="24"/>
      <c r="E124" s="24"/>
      <c r="F124" s="24"/>
      <c r="G124" s="108"/>
      <c r="H124" s="108"/>
      <c r="I124" s="108"/>
      <c r="J124" s="108"/>
      <c r="K124" s="108"/>
      <c r="L124" s="108"/>
      <c r="M124" s="108"/>
      <c r="N124" s="16"/>
      <c r="O124" s="16"/>
      <c r="P124" s="16"/>
      <c r="Q124" s="16"/>
      <c r="R124" s="108"/>
      <c r="S124" s="108"/>
    </row>
    <row r="125" spans="1:19" ht="15" x14ac:dyDescent="0.2">
      <c r="A125" s="24"/>
      <c r="B125" s="21"/>
      <c r="C125" s="21"/>
      <c r="D125" s="21"/>
      <c r="E125" s="21"/>
      <c r="F125" s="21"/>
      <c r="G125" s="24"/>
      <c r="H125" s="24"/>
      <c r="I125" s="24"/>
      <c r="J125" s="96"/>
      <c r="K125" s="131"/>
      <c r="L125" s="108"/>
      <c r="M125" s="108"/>
      <c r="N125" s="16"/>
      <c r="O125" s="16"/>
      <c r="P125" s="16"/>
      <c r="Q125" s="96"/>
      <c r="R125" s="16"/>
      <c r="S125" s="108"/>
    </row>
    <row r="126" spans="1:19" ht="15" x14ac:dyDescent="0.2">
      <c r="A126" s="24"/>
      <c r="B126" s="21"/>
      <c r="C126" s="21"/>
      <c r="D126" s="21"/>
      <c r="E126" s="21"/>
      <c r="F126" s="21"/>
      <c r="G126" s="24"/>
      <c r="H126" s="24"/>
      <c r="I126" s="24"/>
      <c r="J126" s="96"/>
      <c r="K126" s="131"/>
      <c r="L126" s="108"/>
      <c r="M126" s="108"/>
      <c r="N126" s="96"/>
      <c r="O126" s="96"/>
      <c r="P126" s="16"/>
      <c r="Q126" s="96"/>
      <c r="R126" s="16"/>
      <c r="S126" s="108"/>
    </row>
    <row r="127" spans="1:19" ht="15" x14ac:dyDescent="0.2">
      <c r="A127" s="24"/>
      <c r="B127" s="21"/>
      <c r="C127" s="21"/>
      <c r="D127" s="21"/>
      <c r="E127" s="21"/>
      <c r="F127" s="21"/>
      <c r="G127" s="24"/>
      <c r="H127" s="24"/>
      <c r="I127" s="24"/>
      <c r="J127" s="96"/>
      <c r="K127" s="131"/>
      <c r="L127" s="108"/>
      <c r="M127" s="108"/>
      <c r="N127" s="96"/>
      <c r="O127" s="96"/>
      <c r="P127" s="16"/>
      <c r="Q127" s="96"/>
      <c r="R127" s="96"/>
      <c r="S127" s="108"/>
    </row>
    <row r="128" spans="1:19" ht="15.75" x14ac:dyDescent="0.25">
      <c r="A128" s="24"/>
      <c r="B128" s="21"/>
      <c r="C128" s="21"/>
      <c r="D128" s="21"/>
      <c r="E128" s="21"/>
      <c r="F128" s="21"/>
      <c r="G128" s="24"/>
      <c r="H128" s="24"/>
      <c r="I128" s="24"/>
      <c r="J128" s="115"/>
      <c r="K128" s="131"/>
      <c r="L128" s="108"/>
      <c r="M128" s="108"/>
      <c r="N128" s="96"/>
      <c r="O128" s="96"/>
      <c r="P128" s="16"/>
      <c r="Q128" s="96"/>
      <c r="R128" s="96"/>
      <c r="S128" s="108"/>
    </row>
    <row r="129" spans="1:19" ht="15.75" x14ac:dyDescent="0.25">
      <c r="A129" s="24"/>
      <c r="B129" s="21"/>
      <c r="C129" s="21"/>
      <c r="D129" s="21"/>
      <c r="E129" s="21"/>
      <c r="F129" s="21"/>
      <c r="G129" s="24"/>
      <c r="H129" s="24"/>
      <c r="I129" s="24"/>
      <c r="J129" s="115"/>
      <c r="K129" s="131"/>
      <c r="L129" s="108"/>
      <c r="M129" s="108"/>
      <c r="N129" s="96"/>
      <c r="O129" s="96"/>
      <c r="P129" s="16"/>
      <c r="Q129" s="96"/>
      <c r="R129" s="96"/>
      <c r="S129" s="108"/>
    </row>
    <row r="130" spans="1:19" ht="15.75" x14ac:dyDescent="0.25">
      <c r="A130" s="24"/>
      <c r="B130" s="21"/>
      <c r="C130" s="21"/>
      <c r="D130" s="21"/>
      <c r="E130" s="21"/>
      <c r="F130" s="21"/>
      <c r="G130" s="24"/>
      <c r="H130" s="24"/>
      <c r="I130" s="24"/>
      <c r="J130" s="115"/>
      <c r="K130" s="131"/>
      <c r="L130" s="108"/>
      <c r="M130" s="108"/>
      <c r="N130" s="96"/>
      <c r="O130" s="96"/>
      <c r="P130" s="16"/>
      <c r="Q130" s="96"/>
      <c r="R130" s="96"/>
      <c r="S130" s="108"/>
    </row>
    <row r="131" spans="1:19" ht="15" x14ac:dyDescent="0.2">
      <c r="A131" s="24"/>
      <c r="B131" s="21"/>
      <c r="C131" s="21"/>
      <c r="D131" s="21"/>
      <c r="E131" s="21"/>
      <c r="F131" s="21"/>
      <c r="G131" s="29"/>
      <c r="H131" s="29"/>
      <c r="I131" s="29"/>
      <c r="J131" s="96"/>
      <c r="K131" s="131"/>
      <c r="L131" s="131"/>
      <c r="M131" s="108"/>
      <c r="N131" s="96"/>
      <c r="O131" s="96"/>
      <c r="P131" s="16"/>
      <c r="Q131" s="96"/>
      <c r="R131" s="96"/>
      <c r="S131" s="108"/>
    </row>
    <row r="132" spans="1:19" ht="15" x14ac:dyDescent="0.2">
      <c r="A132" s="24"/>
      <c r="B132" s="21"/>
      <c r="C132" s="21"/>
      <c r="D132" s="21"/>
      <c r="E132" s="21"/>
      <c r="F132" s="21"/>
      <c r="G132" s="29"/>
      <c r="H132" s="29"/>
      <c r="I132" s="29"/>
      <c r="J132" s="96"/>
      <c r="K132" s="131"/>
      <c r="L132" s="131"/>
      <c r="M132" s="16"/>
      <c r="N132" s="96"/>
      <c r="O132" s="96"/>
      <c r="P132" s="16"/>
      <c r="Q132" s="96"/>
      <c r="R132" s="96"/>
      <c r="S132" s="108"/>
    </row>
    <row r="133" spans="1:19" ht="15" x14ac:dyDescent="0.2">
      <c r="A133" s="17"/>
      <c r="B133" s="21"/>
      <c r="C133" s="21"/>
      <c r="D133" s="21"/>
      <c r="E133" s="21"/>
      <c r="F133" s="21"/>
      <c r="G133" s="29"/>
      <c r="H133" s="29"/>
      <c r="I133" s="29"/>
      <c r="J133" s="96"/>
      <c r="K133" s="131"/>
      <c r="L133" s="131"/>
      <c r="M133" s="16"/>
      <c r="N133" s="96"/>
      <c r="O133" s="96"/>
      <c r="P133" s="108"/>
      <c r="Q133" s="108"/>
      <c r="R133" s="96"/>
      <c r="S133" s="108"/>
    </row>
    <row r="134" spans="1:19" ht="15.75" x14ac:dyDescent="0.25">
      <c r="A134" s="23"/>
      <c r="B134" s="18"/>
      <c r="C134" s="18"/>
      <c r="D134" s="21"/>
      <c r="E134" s="21"/>
      <c r="F134" s="21"/>
      <c r="G134" s="115"/>
      <c r="H134" s="115"/>
      <c r="I134" s="115"/>
      <c r="J134" s="96"/>
      <c r="K134" s="131"/>
      <c r="L134" s="131"/>
      <c r="M134" s="108"/>
      <c r="N134" s="108"/>
      <c r="O134" s="108"/>
      <c r="P134" s="108"/>
      <c r="Q134" s="108"/>
      <c r="R134" s="96"/>
      <c r="S134" s="108"/>
    </row>
    <row r="135" spans="1:19" ht="15.75" x14ac:dyDescent="0.25">
      <c r="A135" s="23"/>
      <c r="B135" s="18"/>
      <c r="C135" s="18"/>
      <c r="D135" s="21"/>
      <c r="E135" s="21"/>
      <c r="F135" s="21"/>
      <c r="G135" s="115"/>
      <c r="H135" s="115"/>
      <c r="I135" s="115"/>
      <c r="J135" s="96"/>
      <c r="K135" s="131"/>
      <c r="L135" s="131"/>
      <c r="M135" s="108"/>
      <c r="N135" s="108"/>
      <c r="O135" s="108"/>
      <c r="P135" s="108"/>
      <c r="Q135" s="108"/>
      <c r="R135" s="108"/>
      <c r="S135" s="108"/>
    </row>
    <row r="136" spans="1:19" ht="15.75" x14ac:dyDescent="0.25">
      <c r="A136" s="23"/>
      <c r="B136" s="18"/>
      <c r="C136" s="18"/>
      <c r="D136" s="21"/>
      <c r="E136" s="21"/>
      <c r="F136" s="21"/>
      <c r="G136" s="115"/>
      <c r="H136" s="115"/>
      <c r="I136" s="115"/>
      <c r="J136" s="96"/>
      <c r="K136" s="131"/>
      <c r="L136" s="131"/>
      <c r="N136" s="108"/>
      <c r="O136" s="108"/>
      <c r="P136" s="108"/>
      <c r="Q136" s="108"/>
      <c r="R136" s="108"/>
      <c r="S136" s="108"/>
    </row>
    <row r="137" spans="1:19" ht="15" x14ac:dyDescent="0.2">
      <c r="A137" s="17"/>
      <c r="B137" s="21"/>
      <c r="C137" s="21"/>
      <c r="D137" s="21"/>
      <c r="E137" s="21"/>
      <c r="F137" s="21"/>
      <c r="G137" s="29"/>
      <c r="H137" s="29"/>
      <c r="I137" s="29"/>
      <c r="J137" s="96"/>
      <c r="K137" s="131"/>
      <c r="L137" s="131"/>
      <c r="N137" s="108"/>
      <c r="O137" s="108"/>
      <c r="P137" s="108"/>
      <c r="Q137" s="108"/>
      <c r="R137" s="108"/>
      <c r="S137" s="16"/>
    </row>
    <row r="138" spans="1:19" ht="15" x14ac:dyDescent="0.2">
      <c r="A138" s="17"/>
      <c r="B138" s="21"/>
      <c r="C138" s="21"/>
      <c r="D138" s="21"/>
      <c r="E138" s="21"/>
      <c r="F138" s="21"/>
      <c r="G138" s="29"/>
      <c r="H138" s="29"/>
      <c r="I138" s="29"/>
      <c r="J138" s="96"/>
      <c r="K138" s="131"/>
      <c r="L138" s="131"/>
      <c r="N138" s="108"/>
      <c r="O138" s="108"/>
      <c r="P138" s="108"/>
      <c r="Q138" s="108"/>
      <c r="R138" s="108"/>
      <c r="S138" s="16"/>
    </row>
    <row r="139" spans="1:19" ht="15" x14ac:dyDescent="0.2">
      <c r="A139" s="17"/>
      <c r="B139" s="21"/>
      <c r="C139" s="21"/>
      <c r="D139" s="21"/>
      <c r="E139" s="21"/>
      <c r="F139" s="21"/>
      <c r="G139" s="29"/>
      <c r="H139" s="29"/>
      <c r="I139" s="29"/>
      <c r="J139" s="16"/>
      <c r="K139" s="131"/>
      <c r="L139" s="131"/>
      <c r="N139" s="108"/>
      <c r="O139" s="108"/>
      <c r="P139" s="108"/>
      <c r="Q139" s="108"/>
      <c r="R139" s="108"/>
      <c r="S139" s="108"/>
    </row>
    <row r="140" spans="1:19" ht="15" x14ac:dyDescent="0.2">
      <c r="A140" s="17"/>
      <c r="B140" s="21"/>
      <c r="C140" s="21"/>
      <c r="D140" s="21"/>
      <c r="E140" s="21"/>
      <c r="F140" s="21"/>
      <c r="G140" s="29"/>
      <c r="H140" s="29"/>
      <c r="I140" s="29"/>
      <c r="J140" s="16"/>
      <c r="L140" s="131"/>
      <c r="N140" s="108"/>
      <c r="O140" s="108"/>
      <c r="P140" s="108"/>
      <c r="Q140" s="108"/>
      <c r="R140" s="108"/>
      <c r="S140" s="108"/>
    </row>
    <row r="141" spans="1:19" ht="15" x14ac:dyDescent="0.2">
      <c r="A141" s="17"/>
      <c r="B141" s="21"/>
      <c r="C141" s="21"/>
      <c r="D141" s="21"/>
      <c r="E141" s="21"/>
      <c r="F141" s="21"/>
      <c r="G141" s="29"/>
      <c r="H141" s="29"/>
      <c r="I141" s="29"/>
      <c r="J141" s="16"/>
      <c r="L141" s="131"/>
      <c r="N141" s="108"/>
      <c r="O141" s="108"/>
      <c r="P141" s="108"/>
      <c r="Q141" s="108"/>
      <c r="R141" s="108"/>
      <c r="S141" s="108"/>
    </row>
    <row r="142" spans="1:19" ht="15" x14ac:dyDescent="0.2">
      <c r="A142" s="17"/>
      <c r="B142" s="21"/>
      <c r="C142" s="21"/>
      <c r="D142" s="21"/>
      <c r="E142" s="21"/>
      <c r="F142" s="21"/>
      <c r="G142" s="29"/>
      <c r="H142" s="29"/>
      <c r="I142" s="29"/>
      <c r="J142" s="16"/>
      <c r="L142" s="131"/>
      <c r="N142" s="108"/>
      <c r="O142" s="108"/>
      <c r="P142" s="108"/>
      <c r="Q142" s="108"/>
      <c r="R142" s="108"/>
      <c r="S142" s="108"/>
    </row>
    <row r="143" spans="1:19" x14ac:dyDescent="0.2">
      <c r="L143" s="131"/>
      <c r="N143" s="108"/>
      <c r="O143" s="108"/>
      <c r="P143" s="108"/>
      <c r="Q143" s="108"/>
      <c r="R143" s="108"/>
      <c r="S143" s="108"/>
    </row>
    <row r="144" spans="1:19" x14ac:dyDescent="0.2">
      <c r="L144" s="131"/>
      <c r="N144" s="108"/>
      <c r="O144" s="108"/>
      <c r="P144" s="108"/>
      <c r="Q144" s="108"/>
      <c r="R144" s="108"/>
      <c r="S144" s="108"/>
    </row>
    <row r="145" spans="12:19" x14ac:dyDescent="0.2">
      <c r="L145" s="131"/>
      <c r="N145" s="108"/>
      <c r="O145" s="108"/>
      <c r="P145" s="108"/>
      <c r="Q145" s="108"/>
      <c r="R145" s="108"/>
      <c r="S145" s="16"/>
    </row>
    <row r="146" spans="12:19" x14ac:dyDescent="0.2">
      <c r="N146" s="108"/>
      <c r="O146" s="108"/>
      <c r="P146" s="108"/>
      <c r="Q146" s="108"/>
      <c r="R146" s="108"/>
      <c r="S146" s="16"/>
    </row>
    <row r="147" spans="12:19" x14ac:dyDescent="0.2">
      <c r="N147" s="16"/>
      <c r="O147" s="16"/>
      <c r="P147" s="16"/>
      <c r="Q147" s="16"/>
      <c r="R147" s="16"/>
      <c r="S147" s="108"/>
    </row>
    <row r="148" spans="12:19" x14ac:dyDescent="0.2">
      <c r="N148" s="16"/>
      <c r="O148" s="16"/>
      <c r="P148" s="16"/>
      <c r="Q148" s="16"/>
      <c r="R148" s="16"/>
      <c r="S148" s="108"/>
    </row>
    <row r="149" spans="12:19" x14ac:dyDescent="0.2">
      <c r="N149" s="108"/>
      <c r="O149" s="108"/>
      <c r="P149" s="108"/>
      <c r="Q149" s="108"/>
      <c r="R149" s="108"/>
    </row>
  </sheetData>
  <sheetProtection password="CB85" sheet="1" objects="1" scenarios="1"/>
  <mergeCells count="17">
    <mergeCell ref="O43:O44"/>
    <mergeCell ref="A67:B67"/>
    <mergeCell ref="F77:H77"/>
    <mergeCell ref="B80:B81"/>
    <mergeCell ref="B3:F3"/>
    <mergeCell ref="N3:P3"/>
    <mergeCell ref="A8:B8"/>
    <mergeCell ref="A22:B22"/>
    <mergeCell ref="A24:B24"/>
    <mergeCell ref="R34:S34"/>
    <mergeCell ref="B1:F1"/>
    <mergeCell ref="N1:P1"/>
    <mergeCell ref="R1:T1"/>
    <mergeCell ref="B2:F2"/>
    <mergeCell ref="H2:J2"/>
    <mergeCell ref="N2:P2"/>
    <mergeCell ref="R2:T2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Siskiyou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Zediker</dc:creator>
  <cp:lastModifiedBy>Annemarie Zediker</cp:lastModifiedBy>
  <cp:lastPrinted>2019-05-02T18:03:09Z</cp:lastPrinted>
  <dcterms:created xsi:type="dcterms:W3CDTF">2019-05-02T18:01:29Z</dcterms:created>
  <dcterms:modified xsi:type="dcterms:W3CDTF">2019-05-02T18:04:22Z</dcterms:modified>
</cp:coreProperties>
</file>