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27" i="1" l="1"/>
  <c r="G43" i="1" l="1"/>
  <c r="G41" i="1"/>
  <c r="I27" i="1"/>
  <c r="G73" i="1"/>
  <c r="F73" i="1"/>
  <c r="E73" i="1"/>
  <c r="D73" i="1"/>
  <c r="C73" i="1"/>
  <c r="H72" i="1"/>
  <c r="H71" i="1"/>
  <c r="H18" i="1" s="1"/>
  <c r="G18" i="1" s="1"/>
  <c r="I18" i="1" s="1"/>
  <c r="H70" i="1"/>
  <c r="H69" i="1"/>
  <c r="H68" i="1"/>
  <c r="H15" i="1" s="1"/>
  <c r="H67" i="1"/>
  <c r="H14" i="1" s="1"/>
  <c r="G14" i="1" s="1"/>
  <c r="I14" i="1" s="1"/>
  <c r="H66" i="1"/>
  <c r="H13" i="1" s="1"/>
  <c r="Q65" i="1"/>
  <c r="P65" i="1"/>
  <c r="O65" i="1"/>
  <c r="N65" i="1"/>
  <c r="M65" i="1"/>
  <c r="H65" i="1"/>
  <c r="H64" i="1"/>
  <c r="H11" i="1" s="1"/>
  <c r="H63" i="1"/>
  <c r="H73" i="1" s="1"/>
  <c r="P59" i="1"/>
  <c r="Q58" i="1"/>
  <c r="Q59" i="1" s="1"/>
  <c r="P58" i="1"/>
  <c r="O58" i="1"/>
  <c r="O59" i="1" s="1"/>
  <c r="N58" i="1"/>
  <c r="N59" i="1" s="1"/>
  <c r="M58" i="1"/>
  <c r="M59" i="1" s="1"/>
  <c r="E49" i="1"/>
  <c r="G48" i="1"/>
  <c r="I48" i="1" s="1"/>
  <c r="F48" i="1"/>
  <c r="O47" i="1"/>
  <c r="F47" i="1"/>
  <c r="G47" i="1" s="1"/>
  <c r="Q46" i="1"/>
  <c r="Q47" i="1" s="1"/>
  <c r="P46" i="1"/>
  <c r="P47" i="1" s="1"/>
  <c r="O46" i="1"/>
  <c r="N46" i="1"/>
  <c r="N47" i="1" s="1"/>
  <c r="M46" i="1"/>
  <c r="M47" i="1" s="1"/>
  <c r="I46" i="1"/>
  <c r="F46" i="1"/>
  <c r="H46" i="1" s="1"/>
  <c r="I45" i="1"/>
  <c r="H45" i="1"/>
  <c r="F45" i="1"/>
  <c r="I44" i="1"/>
  <c r="F44" i="1"/>
  <c r="I43" i="1"/>
  <c r="F43" i="1"/>
  <c r="F42" i="1"/>
  <c r="I41" i="1"/>
  <c r="F41" i="1"/>
  <c r="H41" i="1" s="1"/>
  <c r="F40" i="1"/>
  <c r="G40" i="1" s="1"/>
  <c r="I40" i="1" s="1"/>
  <c r="I39" i="1"/>
  <c r="F39" i="1"/>
  <c r="H39" i="1" s="1"/>
  <c r="I38" i="1"/>
  <c r="H38" i="1"/>
  <c r="F38" i="1"/>
  <c r="I37" i="1"/>
  <c r="F37" i="1"/>
  <c r="H37" i="1" s="1"/>
  <c r="F36" i="1"/>
  <c r="I35" i="1"/>
  <c r="F35" i="1"/>
  <c r="H35" i="1" s="1"/>
  <c r="I34" i="1"/>
  <c r="F34" i="1"/>
  <c r="I33" i="1"/>
  <c r="H33" i="1"/>
  <c r="F33" i="1"/>
  <c r="G32" i="1"/>
  <c r="I32" i="1" s="1"/>
  <c r="F32" i="1"/>
  <c r="I31" i="1"/>
  <c r="F31" i="1"/>
  <c r="H31" i="1" s="1"/>
  <c r="F30" i="1"/>
  <c r="I29" i="1"/>
  <c r="H29" i="1"/>
  <c r="F29" i="1"/>
  <c r="I28" i="1"/>
  <c r="F28" i="1"/>
  <c r="H28" i="1" s="1"/>
  <c r="F27" i="1"/>
  <c r="G26" i="1"/>
  <c r="I26" i="1" s="1"/>
  <c r="F26" i="1"/>
  <c r="I25" i="1"/>
  <c r="F25" i="1"/>
  <c r="H25" i="1" s="1"/>
  <c r="I24" i="1"/>
  <c r="F24" i="1"/>
  <c r="F23" i="1"/>
  <c r="M22" i="1" a="1"/>
  <c r="M23" i="1" s="1"/>
  <c r="L22" i="1" a="1"/>
  <c r="L25" i="1" s="1"/>
  <c r="F22" i="1"/>
  <c r="F49" i="1" s="1"/>
  <c r="E20" i="1"/>
  <c r="E51" i="1" s="1"/>
  <c r="H19" i="1"/>
  <c r="G19" i="1" s="1"/>
  <c r="I19" i="1" s="1"/>
  <c r="F19" i="1"/>
  <c r="F18" i="1"/>
  <c r="M21" i="1"/>
  <c r="M19" i="1"/>
  <c r="M17" i="1"/>
  <c r="M17" i="1" a="1"/>
  <c r="M20" i="1" s="1"/>
  <c r="L19" i="1"/>
  <c r="L18" i="1"/>
  <c r="L17" i="1"/>
  <c r="L17" i="1" a="1"/>
  <c r="L21" i="1" s="1"/>
  <c r="H17" i="1"/>
  <c r="F17" i="1"/>
  <c r="G16" i="1"/>
  <c r="I16" i="1" s="1"/>
  <c r="F16" i="1"/>
  <c r="F15" i="1"/>
  <c r="F14" i="1"/>
  <c r="F13" i="1"/>
  <c r="M14" i="1"/>
  <c r="N14" i="1" s="1"/>
  <c r="P14" i="1" s="1"/>
  <c r="M12" i="1"/>
  <c r="N12" i="1" s="1"/>
  <c r="P12" i="1" s="1"/>
  <c r="M12" i="1" a="1"/>
  <c r="M16" i="1" s="1"/>
  <c r="N16" i="1" s="1"/>
  <c r="P16" i="1" s="1"/>
  <c r="L16" i="1"/>
  <c r="L12" i="1"/>
  <c r="L12" i="1" a="1"/>
  <c r="L14" i="1" s="1"/>
  <c r="H12" i="1"/>
  <c r="G12" i="1"/>
  <c r="I12" i="1" s="1"/>
  <c r="F12" i="1"/>
  <c r="F11" i="1"/>
  <c r="F10" i="1"/>
  <c r="F20" i="1" s="1"/>
  <c r="M7" i="1" a="1"/>
  <c r="M10" i="1" s="1"/>
  <c r="N10" i="1" s="1"/>
  <c r="P10" i="1" s="1"/>
  <c r="L7" i="1" a="1"/>
  <c r="L9" i="1" s="1"/>
  <c r="Q1" i="1"/>
  <c r="G17" i="1" l="1"/>
  <c r="I17" i="1" s="1"/>
  <c r="G13" i="1"/>
  <c r="I13" i="1" s="1"/>
  <c r="H10" i="1"/>
  <c r="H20" i="1" s="1"/>
  <c r="G11" i="1"/>
  <c r="I11" i="1" s="1"/>
  <c r="G15" i="1"/>
  <c r="I15" i="1" s="1"/>
  <c r="H43" i="1"/>
  <c r="Q7" i="1" a="1"/>
  <c r="H23" i="1"/>
  <c r="I47" i="1"/>
  <c r="H47" i="1"/>
  <c r="F51" i="1"/>
  <c r="H42" i="1"/>
  <c r="Q12" i="1" a="1"/>
  <c r="H36" i="1"/>
  <c r="L10" i="1"/>
  <c r="M8" i="1"/>
  <c r="N8" i="1" s="1"/>
  <c r="P8" i="1" s="1"/>
  <c r="L7" i="1"/>
  <c r="L11" i="1"/>
  <c r="M9" i="1"/>
  <c r="N9" i="1" s="1"/>
  <c r="P9" i="1" s="1"/>
  <c r="L15" i="1"/>
  <c r="M13" i="1"/>
  <c r="N13" i="1" s="1"/>
  <c r="P13" i="1" s="1"/>
  <c r="L20" i="1"/>
  <c r="M18" i="1"/>
  <c r="N17" i="1" s="1" a="1"/>
  <c r="G22" i="1"/>
  <c r="L22" i="1"/>
  <c r="L26" i="1"/>
  <c r="M24" i="1"/>
  <c r="H40" i="1"/>
  <c r="L8" i="1"/>
  <c r="H22" i="1"/>
  <c r="L23" i="1"/>
  <c r="M25" i="1"/>
  <c r="M7" i="1"/>
  <c r="N7" i="1" s="1"/>
  <c r="P7" i="1" s="1"/>
  <c r="M11" i="1"/>
  <c r="N11" i="1" s="1"/>
  <c r="P11" i="1" s="1"/>
  <c r="L13" i="1"/>
  <c r="M15" i="1"/>
  <c r="N15" i="1" s="1"/>
  <c r="P15" i="1" s="1"/>
  <c r="L24" i="1"/>
  <c r="M22" i="1"/>
  <c r="M26" i="1"/>
  <c r="G23" i="1"/>
  <c r="I23" i="1" s="1"/>
  <c r="H26" i="1"/>
  <c r="G30" i="1"/>
  <c r="I30" i="1" s="1"/>
  <c r="H32" i="1"/>
  <c r="G36" i="1"/>
  <c r="I36" i="1" s="1"/>
  <c r="G42" i="1"/>
  <c r="I42" i="1" s="1"/>
  <c r="H44" i="1"/>
  <c r="H48" i="1"/>
  <c r="G10" i="1" l="1"/>
  <c r="G20" i="1" s="1"/>
  <c r="N19" i="1"/>
  <c r="P19" i="1" s="1"/>
  <c r="N18" i="1"/>
  <c r="P18" i="1" s="1"/>
  <c r="N21" i="1"/>
  <c r="P21" i="1" s="1"/>
  <c r="N17" i="1"/>
  <c r="P17" i="1" s="1"/>
  <c r="N20" i="1"/>
  <c r="P20" i="1" s="1"/>
  <c r="N22" i="1" a="1"/>
  <c r="Q11" i="1"/>
  <c r="R11" i="1" s="1"/>
  <c r="Q7" i="1"/>
  <c r="Q10" i="1"/>
  <c r="R10" i="1" s="1"/>
  <c r="Q9" i="1"/>
  <c r="R9" i="1" s="1"/>
  <c r="Q8" i="1"/>
  <c r="R8" i="1" s="1"/>
  <c r="R7" i="1"/>
  <c r="H30" i="1"/>
  <c r="H49" i="1" s="1"/>
  <c r="H51" i="1" s="1"/>
  <c r="I53" i="1" s="1"/>
  <c r="I10" i="1"/>
  <c r="I20" i="1" s="1"/>
  <c r="I55" i="1" s="1"/>
  <c r="G49" i="1"/>
  <c r="I22" i="1"/>
  <c r="I49" i="1" s="1"/>
  <c r="I51" i="1" s="1"/>
  <c r="Q16" i="1"/>
  <c r="R16" i="1" s="1"/>
  <c r="Q12" i="1"/>
  <c r="R12" i="1" s="1"/>
  <c r="Q15" i="1"/>
  <c r="R15" i="1" s="1"/>
  <c r="Q14" i="1"/>
  <c r="R14" i="1" s="1"/>
  <c r="Q13" i="1"/>
  <c r="R13" i="1" s="1"/>
  <c r="G51" i="1" l="1"/>
  <c r="I57" i="1"/>
  <c r="Q29" i="1" s="1"/>
  <c r="N25" i="1"/>
  <c r="P25" i="1" s="1"/>
  <c r="N24" i="1"/>
  <c r="P24" i="1" s="1"/>
  <c r="N23" i="1"/>
  <c r="P23" i="1" s="1"/>
  <c r="N26" i="1"/>
  <c r="P26" i="1" s="1"/>
  <c r="N22" i="1"/>
  <c r="P22" i="1" s="1"/>
  <c r="Q17" i="1" a="1"/>
  <c r="Q20" i="1" l="1"/>
  <c r="R20" i="1" s="1"/>
  <c r="Q19" i="1"/>
  <c r="R19" i="1" s="1"/>
  <c r="Q18" i="1"/>
  <c r="R18" i="1" s="1"/>
  <c r="Q21" i="1"/>
  <c r="R21" i="1" s="1"/>
  <c r="Q17" i="1"/>
  <c r="R17" i="1" s="1"/>
  <c r="Q22" i="1" a="1"/>
  <c r="Q26" i="1" l="1"/>
  <c r="R26" i="1" s="1"/>
  <c r="Q22" i="1"/>
  <c r="R22" i="1" s="1"/>
  <c r="Q25" i="1"/>
  <c r="R25" i="1" s="1"/>
  <c r="R27" i="1" s="1"/>
  <c r="Q24" i="1"/>
  <c r="R24" i="1" s="1"/>
  <c r="Q23" i="1"/>
  <c r="R23" i="1" s="1"/>
  <c r="R29" i="1" l="1"/>
  <c r="R33" i="1" s="1"/>
</calcChain>
</file>

<file path=xl/comments1.xml><?xml version="1.0" encoding="utf-8"?>
<comments xmlns="http://schemas.openxmlformats.org/spreadsheetml/2006/main">
  <authors>
    <author>otorfason</author>
    <author>tferrari</author>
  </authors>
  <commentList>
    <comment ref="G20" authorId="0">
      <text>
        <r>
          <rPr>
            <sz val="9"/>
            <color indexed="81"/>
            <rFont val="Tahoma"/>
            <family val="2"/>
          </rPr>
          <t>Not used in calculations.</t>
        </r>
      </text>
    </comment>
    <comment ref="H20" authorId="0">
      <text>
        <r>
          <rPr>
            <sz val="9"/>
            <color indexed="81"/>
            <rFont val="Tahoma"/>
            <family val="2"/>
          </rPr>
          <t>Overhead.</t>
        </r>
      </text>
    </comment>
    <comment ref="I20" authorId="0">
      <text>
        <r>
          <rPr>
            <sz val="9"/>
            <color indexed="81"/>
            <rFont val="Tahoma"/>
            <family val="2"/>
          </rPr>
          <t>Direct labor costs.
ICRP rate denominator.</t>
        </r>
      </text>
    </comment>
    <comment ref="G22" authorId="1">
      <text>
        <r>
          <rPr>
            <b/>
            <sz val="9"/>
            <color indexed="81"/>
            <rFont val="Tahoma"/>
            <charset val="1"/>
          </rPr>
          <t>tferrari:</t>
        </r>
        <r>
          <rPr>
            <sz val="9"/>
            <color indexed="81"/>
            <rFont val="Tahoma"/>
            <charset val="1"/>
          </rPr>
          <t xml:space="preserve">
Dept bills directly for chemicals.</t>
        </r>
      </text>
    </comment>
    <comment ref="G23" authorId="1">
      <text>
        <r>
          <rPr>
            <b/>
            <sz val="9"/>
            <color indexed="81"/>
            <rFont val="Tahoma"/>
            <charset val="1"/>
          </rPr>
          <t>tferrari:</t>
        </r>
        <r>
          <rPr>
            <sz val="9"/>
            <color indexed="81"/>
            <rFont val="Tahoma"/>
            <charset val="1"/>
          </rPr>
          <t xml:space="preserve">
Dept bills directly for any PPE or clothing itmes related to noxious weed work.</t>
        </r>
      </text>
    </comment>
    <comment ref="H31" authorId="1">
      <text>
        <r>
          <rPr>
            <b/>
            <sz val="9"/>
            <color indexed="81"/>
            <rFont val="Tahoma"/>
            <charset val="1"/>
          </rPr>
          <t>tferrari:</t>
        </r>
        <r>
          <rPr>
            <sz val="9"/>
            <color indexed="81"/>
            <rFont val="Tahoma"/>
            <charset val="1"/>
          </rPr>
          <t xml:space="preserve">
Per Sherry Lawson: This amount is for 1 membership and work performed on this agreement is relevant to the CACASA membership.
</t>
        </r>
      </text>
    </comment>
    <comment ref="H37" authorId="1">
      <text>
        <r>
          <rPr>
            <b/>
            <sz val="9"/>
            <color indexed="81"/>
            <rFont val="Tahoma"/>
            <charset val="1"/>
          </rPr>
          <t>tferrari:</t>
        </r>
        <r>
          <rPr>
            <sz val="9"/>
            <color indexed="81"/>
            <rFont val="Tahoma"/>
            <charset val="1"/>
          </rPr>
          <t xml:space="preserve">
Advertising for Deputy Ag Comm position.  This position is associated with the Noxious Weeds program. </t>
        </r>
      </text>
    </comment>
    <comment ref="L44" authorId="0">
      <text>
        <r>
          <rPr>
            <sz val="12"/>
            <color indexed="81"/>
            <rFont val="Arial"/>
            <family val="2"/>
          </rPr>
          <t>Current fiscal year total budgeted amount divided by current fiscal year FTE's.</t>
        </r>
      </text>
    </comment>
    <comment ref="F49" authorId="0">
      <text>
        <r>
          <rPr>
            <sz val="9"/>
            <color indexed="81"/>
            <rFont val="Tahoma"/>
            <family val="2"/>
          </rPr>
          <t>Maximum potential overhead.</t>
        </r>
      </text>
    </comment>
    <comment ref="G49" authorId="0">
      <text>
        <r>
          <rPr>
            <sz val="9"/>
            <color indexed="81"/>
            <rFont val="Tahoma"/>
            <family val="2"/>
          </rPr>
          <t>Not overhead.</t>
        </r>
      </text>
    </comment>
    <comment ref="H49" authorId="0">
      <text>
        <r>
          <rPr>
            <sz val="9"/>
            <color indexed="81"/>
            <rFont val="Tahoma"/>
            <family val="2"/>
          </rPr>
          <t>Overhead.</t>
        </r>
      </text>
    </comment>
    <comment ref="I49" authorId="0">
      <text>
        <r>
          <rPr>
            <sz val="9"/>
            <color indexed="81"/>
            <rFont val="Tahoma"/>
            <family val="2"/>
          </rPr>
          <t>Not used in calculations.</t>
        </r>
      </text>
    </comment>
    <comment ref="H51" authorId="0">
      <text>
        <r>
          <rPr>
            <sz val="9"/>
            <color indexed="81"/>
            <rFont val="Tahoma"/>
            <family val="2"/>
          </rPr>
          <t>Total indirect costs (overhead).
ICRP rate numerator.</t>
        </r>
      </text>
    </comment>
    <comment ref="L56" authorId="0">
      <text>
        <r>
          <rPr>
            <sz val="12"/>
            <color indexed="81"/>
            <rFont val="Arial"/>
            <family val="2"/>
          </rPr>
          <t>Current fiscal year total budgeted amount divided by current fiscal year FTE's.</t>
        </r>
      </text>
    </comment>
    <comment ref="A71" authorId="0">
      <text>
        <r>
          <rPr>
            <sz val="12"/>
            <color indexed="81"/>
            <rFont val="Arial"/>
            <family val="2"/>
          </rPr>
          <t>Prior fiscal year total actual expense divided by prior fiscal year FTE's.</t>
        </r>
      </text>
    </comment>
  </commentList>
</comments>
</file>

<file path=xl/sharedStrings.xml><?xml version="1.0" encoding="utf-8"?>
<sst xmlns="http://schemas.openxmlformats.org/spreadsheetml/2006/main" count="176" uniqueCount="141">
  <si>
    <t>COUNTY OF SISKIYOU</t>
  </si>
  <si>
    <t xml:space="preserve">DIRECT LABOR COSTS </t>
  </si>
  <si>
    <t>PROGRAM NAME:</t>
  </si>
  <si>
    <t xml:space="preserve">   INDIRECT COST RATE PROPOSAL</t>
  </si>
  <si>
    <t>2016/2017</t>
  </si>
  <si>
    <t>2015/16 (PRIOR FISCAL YEAR) ACTUAL EXPENSES</t>
  </si>
  <si>
    <t>DEPARTMENT: AGRICULTURE - 206010</t>
  </si>
  <si>
    <t>ANNUAL</t>
  </si>
  <si>
    <t>PRODUCTIVE</t>
  </si>
  <si>
    <t>SALARY</t>
  </si>
  <si>
    <t>HOURLY RATE</t>
  </si>
  <si>
    <t>Hours</t>
  </si>
  <si>
    <t>Labor</t>
  </si>
  <si>
    <t>Benefits</t>
  </si>
  <si>
    <t>Total</t>
  </si>
  <si>
    <t>TOTAL</t>
  </si>
  <si>
    <t>EXCLUDED</t>
  </si>
  <si>
    <t>INCLUDED</t>
  </si>
  <si>
    <t>ALLOWED</t>
  </si>
  <si>
    <t>COST</t>
  </si>
  <si>
    <t>INDIRECT</t>
  </si>
  <si>
    <t>DIRECT</t>
  </si>
  <si>
    <t>EXPENSE ACCOUNT NAMES AND NUMBERS</t>
  </si>
  <si>
    <t>AGRICULTURE</t>
  </si>
  <si>
    <t>(A)</t>
  </si>
  <si>
    <t>(B)</t>
  </si>
  <si>
    <t>(C)</t>
  </si>
  <si>
    <t>(E)</t>
  </si>
  <si>
    <t>REGULAR WAGES</t>
  </si>
  <si>
    <t>EXTRA HELP</t>
  </si>
  <si>
    <t>OVERTIME</t>
  </si>
  <si>
    <t>O.A.S.D.I.</t>
  </si>
  <si>
    <t>RETIREMENT</t>
  </si>
  <si>
    <t>OTHER INSURANCE</t>
  </si>
  <si>
    <t>UNEMPLOYMENT INSURANCE</t>
  </si>
  <si>
    <t>SHORT TERM DISABILITY</t>
  </si>
  <si>
    <t>WORKERS' COMPENSATION</t>
  </si>
  <si>
    <t>MEDICAL/WELLNESS</t>
  </si>
  <si>
    <t>TOTAL SALARIES &amp; BENEFITS</t>
  </si>
  <si>
    <t>CLOTHING &amp; PERSONAL</t>
  </si>
  <si>
    <t>COMMUNICATIONS</t>
  </si>
  <si>
    <t>HOUSEHOLD</t>
  </si>
  <si>
    <t>SELF-INSURANCE</t>
  </si>
  <si>
    <t>MAINTENANCE OF EQUIPMENT</t>
  </si>
  <si>
    <t>Total Direct Labor</t>
  </si>
  <si>
    <t>MAINT OF EQUIPMENT - AUTO SERVICE</t>
  </si>
  <si>
    <t>MAINTENANCE-BUILDING &amp; IMPROVEMENTS</t>
  </si>
  <si>
    <t>Indirect Cost</t>
  </si>
  <si>
    <t>MEDICAL, DENTAL &amp; LAB SUPPLIES</t>
  </si>
  <si>
    <t>MEMBERSHIPS</t>
  </si>
  <si>
    <t>Direct Charges</t>
  </si>
  <si>
    <t>MISCELLANEOUS EXPENSE</t>
  </si>
  <si>
    <t>OFFICE SUPPLIES</t>
  </si>
  <si>
    <t>PROFESSIONAL &amp; SPECIALIZED SERVICES</t>
  </si>
  <si>
    <t>Total Annual Hours</t>
  </si>
  <si>
    <t>DATA PROCESSING</t>
  </si>
  <si>
    <t>Total Annual Working Hours</t>
  </si>
  <si>
    <t>TEST PURCHASES</t>
  </si>
  <si>
    <t>PUBLICATIONS &amp; LEGAL NOTICES</t>
  </si>
  <si>
    <t>Name</t>
  </si>
  <si>
    <t>JODI ACEVES</t>
  </si>
  <si>
    <t>CAROLYN GORDEN</t>
  </si>
  <si>
    <t>-</t>
  </si>
  <si>
    <t>LARRY HICKS</t>
  </si>
  <si>
    <t>DUSTIN JOHNSON</t>
  </si>
  <si>
    <t>RENTS &amp; LEASES - EQUIPMENT</t>
  </si>
  <si>
    <t>Position</t>
  </si>
  <si>
    <t>SR DEPUTY AG COMMISSIONER</t>
  </si>
  <si>
    <t>DEPUTY AG COMMISSIONER</t>
  </si>
  <si>
    <t>DEP AG COMM/SEALER</t>
  </si>
  <si>
    <t>VEGETATION CTRL SUPERVISOR</t>
  </si>
  <si>
    <t>RENTS &amp; LEASES - BUILDINGS &amp; IMPROV</t>
  </si>
  <si>
    <t>SMALL TOOLS &amp; INSTRUMENTS</t>
  </si>
  <si>
    <t>REGULAR WAGES - 611100</t>
  </si>
  <si>
    <t>SPECIAL DEPARTMENTAL EXPENSE</t>
  </si>
  <si>
    <t>O.A.S.D.I. - 621100</t>
  </si>
  <si>
    <t>SPEC DEPARTMENTAL-CAL-CARD CLEARING</t>
  </si>
  <si>
    <t>P.E.R.S. - 621200</t>
  </si>
  <si>
    <t>TRANSPORTATION &amp; TRAVEL</t>
  </si>
  <si>
    <t>OTHER INS - 622100</t>
  </si>
  <si>
    <t>GAS &amp; DIESEL</t>
  </si>
  <si>
    <t>WORKERS COMP - 623100</t>
  </si>
  <si>
    <t>TRAINING</t>
  </si>
  <si>
    <t>MEDICAL - 624100</t>
  </si>
  <si>
    <t>UTILITIES</t>
  </si>
  <si>
    <t>Total Benefits</t>
  </si>
  <si>
    <t>EQUIPMENT</t>
  </si>
  <si>
    <t>Benefits per Hour</t>
  </si>
  <si>
    <t>TRANSFER OUT</t>
  </si>
  <si>
    <t>TOTAL SERVICES AND SUPPLIES</t>
  </si>
  <si>
    <t>GARY BONHAM</t>
  </si>
  <si>
    <t>HOLLY BAUN</t>
  </si>
  <si>
    <t>ANTHONY ORR</t>
  </si>
  <si>
    <t>JAMES SMITH</t>
  </si>
  <si>
    <t>COLEMAN FITZGERALD</t>
  </si>
  <si>
    <t>AGRICULTURE &amp; STANDARDS TECH</t>
  </si>
  <si>
    <t>GEOGRAPHIC INFORM SYSTEMS SPEC</t>
  </si>
  <si>
    <t>AGRICULTURE COMMISSIONER</t>
  </si>
  <si>
    <t>GRAND TOTAL</t>
  </si>
  <si>
    <t>Indirect Expense</t>
  </si>
  <si>
    <t xml:space="preserve"> </t>
  </si>
  <si>
    <t>Allowed Direct Salaries</t>
  </si>
  <si>
    <t>ICRP RATE</t>
  </si>
  <si>
    <t>INDIRECT SALARIES - SUPERVISORS &amp; SUPPORT (OVERHEAD)</t>
  </si>
  <si>
    <t>PATRICK GRIFFIN</t>
  </si>
  <si>
    <t>SHERRY LAWSON</t>
  </si>
  <si>
    <t>ELIZABETH SOUSA</t>
  </si>
  <si>
    <t xml:space="preserve">AGRICULTURAL </t>
  </si>
  <si>
    <t>SR DEPUTY AG</t>
  </si>
  <si>
    <t>EXECUTIVE</t>
  </si>
  <si>
    <t>FISCAL</t>
  </si>
  <si>
    <t>Prior-Year Actual Payroll Figures</t>
  </si>
  <si>
    <t>COMMISSIONER</t>
  </si>
  <si>
    <t>COMMISIONER</t>
  </si>
  <si>
    <t>SECRETARY</t>
  </si>
  <si>
    <t>TECHNICIAN</t>
  </si>
  <si>
    <t>CHRISTOPHER DAVIS</t>
  </si>
  <si>
    <t>JOSH JOHNSON</t>
  </si>
  <si>
    <t>MASON HULLQUIST</t>
  </si>
  <si>
    <t>JOE MONTGOMERY</t>
  </si>
  <si>
    <t>WAYNE WHITE</t>
  </si>
  <si>
    <t>NHRSDST Payroll Summary Report</t>
  </si>
  <si>
    <t>% SUPPORT</t>
  </si>
  <si>
    <t xml:space="preserve">EXTRA HELP - PERS </t>
  </si>
  <si>
    <t>EXTRA HELP - PERS</t>
  </si>
  <si>
    <t>TOTAL WAGES:</t>
  </si>
  <si>
    <t>EXTRA HELP:</t>
  </si>
  <si>
    <t>Extra Help Wage Rate</t>
  </si>
  <si>
    <t>OVERTIME:</t>
  </si>
  <si>
    <t>Extra Help Benefits Rate</t>
  </si>
  <si>
    <t>O.A.S.D.I.:</t>
  </si>
  <si>
    <t>P.E.R.S.:</t>
  </si>
  <si>
    <t>EMPLOYEE INSURANCE:</t>
  </si>
  <si>
    <t>JOSH FUHRER</t>
  </si>
  <si>
    <t>WADE BERRYHILL</t>
  </si>
  <si>
    <t>MATT JESPERSON</t>
  </si>
  <si>
    <t>SHORT TERM DISABILITY:</t>
  </si>
  <si>
    <t>CNTY PD DEF COMP</t>
  </si>
  <si>
    <t>WORKERS COMP:</t>
  </si>
  <si>
    <t>MEDICAL/WELLNESS:</t>
  </si>
  <si>
    <t>Nematode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</si>
</sst>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3" formatCode="_(* #,##0.00_);_(* \(#,##0.00\);_(* &quot;-&quot;??_);_(@_)"/>
    <numFmt numFmtId="164" formatCode="0_)"/>
    <numFmt numFmtId="165" formatCode="0.00_)"/>
    <numFmt numFmtId="166" formatCode="m/d/yyyy;@"/>
    <numFmt numFmtId="167" formatCode="0.000000_)"/>
    <numFmt numFmtId="168" formatCode="0.0000_)"/>
    <numFmt numFmtId="169" formatCode="0.00000000_)"/>
    <numFmt numFmtId="170" formatCode="0.00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4"/>
      <name val="Arial"/>
      <family val="2"/>
    </font>
    <font>
      <sz val="11"/>
      <name val="Arial"/>
      <family val="2"/>
    </font>
    <font>
      <sz val="24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u/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2"/>
      <color indexed="8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</cellStyleXfs>
  <cellXfs count="144">
    <xf numFmtId="0" fontId="0" fillId="0" borderId="0" xfId="0"/>
    <xf numFmtId="165" fontId="4" fillId="0" borderId="0" xfId="2" applyNumberFormat="1" applyFont="1" applyProtection="1"/>
    <xf numFmtId="165" fontId="6" fillId="0" borderId="0" xfId="2" applyNumberFormat="1" applyFont="1" applyAlignment="1" applyProtection="1">
      <alignment horizontal="right" vertical="center" wrapText="1"/>
    </xf>
    <xf numFmtId="165" fontId="6" fillId="0" borderId="0" xfId="2" applyNumberFormat="1" applyFont="1" applyBorder="1" applyAlignment="1" applyProtection="1">
      <alignment horizontal="center" vertical="center" wrapText="1"/>
    </xf>
    <xf numFmtId="0" fontId="0" fillId="0" borderId="0" xfId="0" applyProtection="1"/>
    <xf numFmtId="16" fontId="6" fillId="0" borderId="0" xfId="2" applyNumberFormat="1" applyFont="1" applyProtection="1"/>
    <xf numFmtId="165" fontId="4" fillId="0" borderId="0" xfId="2" applyNumberFormat="1" applyFont="1" applyFill="1" applyProtection="1"/>
    <xf numFmtId="166" fontId="4" fillId="0" borderId="0" xfId="2" applyNumberFormat="1" applyFont="1" applyAlignment="1" applyProtection="1">
      <alignment horizontal="left"/>
    </xf>
    <xf numFmtId="0" fontId="4" fillId="0" borderId="0" xfId="2" applyFont="1" applyProtection="1"/>
    <xf numFmtId="0" fontId="6" fillId="0" borderId="0" xfId="2" applyFont="1" applyAlignment="1" applyProtection="1">
      <alignment horizontal="center"/>
    </xf>
    <xf numFmtId="165" fontId="6" fillId="0" borderId="0" xfId="2" applyNumberFormat="1" applyFont="1" applyProtection="1"/>
    <xf numFmtId="165" fontId="6" fillId="0" borderId="0" xfId="2" applyNumberFormat="1" applyFont="1" applyAlignment="1" applyProtection="1">
      <alignment horizontal="center"/>
    </xf>
    <xf numFmtId="0" fontId="0" fillId="0" borderId="0" xfId="0" applyAlignment="1" applyProtection="1">
      <alignment horizontal="right"/>
    </xf>
    <xf numFmtId="164" fontId="6" fillId="0" borderId="0" xfId="2" applyNumberFormat="1" applyFont="1" applyProtection="1"/>
    <xf numFmtId="165" fontId="6" fillId="0" borderId="1" xfId="2" applyNumberFormat="1" applyFont="1" applyBorder="1" applyAlignment="1" applyProtection="1">
      <alignment horizontal="center"/>
    </xf>
    <xf numFmtId="165" fontId="6" fillId="2" borderId="1" xfId="2" applyNumberFormat="1" applyFont="1" applyFill="1" applyBorder="1" applyAlignment="1" applyProtection="1">
      <alignment horizontal="center"/>
    </xf>
    <xf numFmtId="1" fontId="6" fillId="0" borderId="0" xfId="2" applyNumberFormat="1" applyFont="1" applyProtection="1"/>
    <xf numFmtId="165" fontId="4" fillId="0" borderId="2" xfId="2" applyNumberFormat="1" applyFont="1" applyBorder="1" applyProtection="1"/>
    <xf numFmtId="165" fontId="4" fillId="0" borderId="3" xfId="2" applyNumberFormat="1" applyFont="1" applyBorder="1" applyProtection="1"/>
    <xf numFmtId="165" fontId="4" fillId="0" borderId="3" xfId="2" applyNumberFormat="1" applyFont="1" applyBorder="1" applyAlignment="1" applyProtection="1">
      <alignment horizontal="center"/>
    </xf>
    <xf numFmtId="165" fontId="4" fillId="0" borderId="4" xfId="2" applyNumberFormat="1" applyFont="1" applyBorder="1" applyProtection="1"/>
    <xf numFmtId="43" fontId="4" fillId="0" borderId="5" xfId="2" applyNumberFormat="1" applyFont="1" applyBorder="1" applyProtection="1"/>
    <xf numFmtId="43" fontId="4" fillId="0" borderId="0" xfId="2" applyNumberFormat="1" applyFont="1" applyBorder="1" applyProtection="1"/>
    <xf numFmtId="43" fontId="4" fillId="0" borderId="6" xfId="2" applyNumberFormat="1" applyFont="1" applyBorder="1" applyProtection="1"/>
    <xf numFmtId="43" fontId="4" fillId="0" borderId="5" xfId="3" applyNumberFormat="1" applyFont="1" applyBorder="1" applyProtection="1"/>
    <xf numFmtId="165" fontId="4" fillId="2" borderId="5" xfId="2" applyNumberFormat="1" applyFont="1" applyFill="1" applyBorder="1" applyProtection="1">
      <protection locked="0"/>
    </xf>
    <xf numFmtId="43" fontId="4" fillId="0" borderId="7" xfId="2" applyNumberFormat="1" applyFont="1" applyBorder="1" applyProtection="1"/>
    <xf numFmtId="164" fontId="6" fillId="0" borderId="0" xfId="2" applyNumberFormat="1" applyFont="1" applyAlignment="1" applyProtection="1">
      <alignment horizontal="center"/>
    </xf>
    <xf numFmtId="43" fontId="4" fillId="0" borderId="0" xfId="3" applyNumberFormat="1" applyFont="1" applyBorder="1" applyProtection="1"/>
    <xf numFmtId="165" fontId="4" fillId="2" borderId="0" xfId="2" applyNumberFormat="1" applyFont="1" applyFill="1" applyBorder="1" applyProtection="1">
      <protection locked="0"/>
    </xf>
    <xf numFmtId="164" fontId="6" fillId="0" borderId="10" xfId="2" applyNumberFormat="1" applyFont="1" applyBorder="1" applyAlignment="1" applyProtection="1">
      <alignment horizontal="center"/>
    </xf>
    <xf numFmtId="165" fontId="4" fillId="0" borderId="8" xfId="2" applyNumberFormat="1" applyFont="1" applyBorder="1" applyAlignment="1" applyProtection="1">
      <alignment horizontal="center"/>
    </xf>
    <xf numFmtId="165" fontId="4" fillId="0" borderId="9" xfId="2" applyNumberFormat="1" applyFont="1" applyBorder="1" applyAlignment="1" applyProtection="1">
      <alignment horizontal="center"/>
    </xf>
    <xf numFmtId="165" fontId="4" fillId="0" borderId="11" xfId="2" applyNumberFormat="1" applyFont="1" applyBorder="1" applyAlignment="1" applyProtection="1">
      <alignment horizontal="center"/>
    </xf>
    <xf numFmtId="3" fontId="4" fillId="0" borderId="0" xfId="2" applyNumberFormat="1" applyFont="1" applyProtection="1"/>
    <xf numFmtId="0" fontId="6" fillId="0" borderId="0" xfId="2" applyNumberFormat="1" applyFont="1" applyProtection="1"/>
    <xf numFmtId="2" fontId="0" fillId="0" borderId="0" xfId="0" applyNumberFormat="1"/>
    <xf numFmtId="43" fontId="4" fillId="3" borderId="0" xfId="3" applyFont="1" applyFill="1" applyProtection="1"/>
    <xf numFmtId="43" fontId="4" fillId="0" borderId="0" xfId="3" applyFont="1" applyProtection="1"/>
    <xf numFmtId="43" fontId="4" fillId="0" borderId="6" xfId="3" applyNumberFormat="1" applyFont="1" applyBorder="1" applyProtection="1"/>
    <xf numFmtId="165" fontId="4" fillId="2" borderId="6" xfId="2" applyNumberFormat="1" applyFont="1" applyFill="1" applyBorder="1" applyProtection="1">
      <protection locked="0"/>
    </xf>
    <xf numFmtId="165" fontId="4" fillId="0" borderId="12" xfId="2" applyNumberFormat="1" applyFont="1" applyBorder="1" applyProtection="1"/>
    <xf numFmtId="43" fontId="4" fillId="0" borderId="7" xfId="3" applyNumberFormat="1" applyFont="1" applyBorder="1" applyProtection="1"/>
    <xf numFmtId="165" fontId="4" fillId="2" borderId="7" xfId="2" applyNumberFormat="1" applyFont="1" applyFill="1" applyBorder="1" applyProtection="1">
      <protection locked="0"/>
    </xf>
    <xf numFmtId="43" fontId="4" fillId="0" borderId="0" xfId="3" applyFont="1" applyBorder="1" applyProtection="1"/>
    <xf numFmtId="43" fontId="4" fillId="0" borderId="6" xfId="3" applyFont="1" applyBorder="1" applyProtection="1"/>
    <xf numFmtId="43" fontId="6" fillId="0" borderId="9" xfId="3" applyFont="1" applyBorder="1" applyProtection="1"/>
    <xf numFmtId="43" fontId="6" fillId="3" borderId="9" xfId="3" applyFont="1" applyFill="1" applyBorder="1" applyProtection="1"/>
    <xf numFmtId="43" fontId="6" fillId="0" borderId="11" xfId="3" applyFont="1" applyBorder="1" applyProtection="1"/>
    <xf numFmtId="165" fontId="6" fillId="0" borderId="0" xfId="2" applyNumberFormat="1" applyFont="1" applyAlignment="1" applyProtection="1">
      <alignment horizontal="right"/>
    </xf>
    <xf numFmtId="43" fontId="4" fillId="0" borderId="0" xfId="3" applyFont="1" applyFill="1" applyProtection="1"/>
    <xf numFmtId="43" fontId="4" fillId="0" borderId="0" xfId="1" applyFont="1" applyProtection="1"/>
    <xf numFmtId="165" fontId="4" fillId="0" borderId="13" xfId="2" applyNumberFormat="1" applyFont="1" applyBorder="1" applyProtection="1"/>
    <xf numFmtId="43" fontId="4" fillId="0" borderId="7" xfId="3" applyFont="1" applyBorder="1" applyProtection="1"/>
    <xf numFmtId="43" fontId="4" fillId="0" borderId="1" xfId="3" applyFont="1" applyBorder="1" applyProtection="1"/>
    <xf numFmtId="43" fontId="4" fillId="0" borderId="1" xfId="2" applyNumberFormat="1" applyFont="1" applyBorder="1" applyProtection="1"/>
    <xf numFmtId="165" fontId="4" fillId="2" borderId="1" xfId="2" applyNumberFormat="1" applyFont="1" applyFill="1" applyBorder="1" applyProtection="1">
      <protection locked="0"/>
    </xf>
    <xf numFmtId="1" fontId="6" fillId="0" borderId="0" xfId="2" applyNumberFormat="1" applyFont="1" applyFill="1" applyProtection="1"/>
    <xf numFmtId="167" fontId="4" fillId="0" borderId="0" xfId="2" applyNumberFormat="1" applyFont="1" applyFill="1" applyProtection="1"/>
    <xf numFmtId="165" fontId="6" fillId="0" borderId="5" xfId="2" applyNumberFormat="1" applyFont="1" applyBorder="1" applyAlignment="1" applyProtection="1">
      <alignment horizontal="right"/>
    </xf>
    <xf numFmtId="43" fontId="4" fillId="0" borderId="9" xfId="2" applyNumberFormat="1" applyFont="1" applyBorder="1" applyProtection="1"/>
    <xf numFmtId="39" fontId="4" fillId="0" borderId="0" xfId="2" applyNumberFormat="1" applyFont="1" applyProtection="1"/>
    <xf numFmtId="168" fontId="4" fillId="0" borderId="0" xfId="2" applyNumberFormat="1" applyFont="1" applyProtection="1"/>
    <xf numFmtId="169" fontId="6" fillId="4" borderId="0" xfId="2" applyNumberFormat="1" applyFont="1" applyFill="1" applyProtection="1"/>
    <xf numFmtId="169" fontId="6" fillId="0" borderId="0" xfId="2" applyNumberFormat="1" applyFont="1" applyProtection="1"/>
    <xf numFmtId="43" fontId="4" fillId="2" borderId="10" xfId="2" applyNumberFormat="1" applyFont="1" applyFill="1" applyBorder="1" applyProtection="1">
      <protection locked="0"/>
    </xf>
    <xf numFmtId="0" fontId="0" fillId="0" borderId="0" xfId="0" applyFont="1" applyProtection="1"/>
    <xf numFmtId="39" fontId="6" fillId="0" borderId="0" xfId="2" applyNumberFormat="1" applyFont="1" applyAlignment="1" applyProtection="1">
      <alignment horizontal="right"/>
    </xf>
    <xf numFmtId="43" fontId="6" fillId="0" borderId="14" xfId="2" applyNumberFormat="1" applyFont="1" applyBorder="1" applyProtection="1"/>
    <xf numFmtId="165" fontId="4" fillId="0" borderId="0" xfId="2" applyNumberFormat="1" applyFont="1" applyAlignment="1" applyProtection="1">
      <alignment horizontal="right"/>
    </xf>
    <xf numFmtId="37" fontId="4" fillId="0" borderId="0" xfId="2" applyNumberFormat="1" applyFont="1" applyProtection="1"/>
    <xf numFmtId="39" fontId="7" fillId="0" borderId="0" xfId="2" applyNumberFormat="1" applyFont="1" applyProtection="1"/>
    <xf numFmtId="0" fontId="4" fillId="0" borderId="10" xfId="2" applyFont="1" applyBorder="1" applyAlignment="1" applyProtection="1">
      <alignment horizontal="center"/>
    </xf>
    <xf numFmtId="0" fontId="4" fillId="0" borderId="10" xfId="2" applyFont="1" applyFill="1" applyBorder="1" applyAlignment="1" applyProtection="1">
      <alignment horizontal="center"/>
    </xf>
    <xf numFmtId="43" fontId="4" fillId="0" borderId="2" xfId="5" applyNumberFormat="1" applyFont="1" applyBorder="1" applyAlignment="1" applyProtection="1"/>
    <xf numFmtId="43" fontId="4" fillId="0" borderId="2" xfId="4" applyNumberFormat="1" applyFont="1" applyBorder="1" applyAlignment="1" applyProtection="1"/>
    <xf numFmtId="43" fontId="4" fillId="0" borderId="3" xfId="5" applyNumberFormat="1" applyFont="1" applyBorder="1" applyAlignment="1" applyProtection="1"/>
    <xf numFmtId="43" fontId="4" fillId="0" borderId="3" xfId="4" applyNumberFormat="1" applyFont="1" applyBorder="1" applyAlignment="1" applyProtection="1"/>
    <xf numFmtId="43" fontId="4" fillId="0" borderId="3" xfId="6" applyFont="1" applyFill="1" applyBorder="1" applyProtection="1"/>
    <xf numFmtId="43" fontId="4" fillId="0" borderId="3" xfId="2" applyNumberFormat="1" applyFont="1" applyBorder="1" applyAlignment="1" applyProtection="1"/>
    <xf numFmtId="39" fontId="4" fillId="0" borderId="0" xfId="2" applyNumberFormat="1" applyFont="1" applyBorder="1" applyAlignment="1" applyProtection="1">
      <alignment horizontal="right"/>
    </xf>
    <xf numFmtId="43" fontId="4" fillId="0" borderId="2" xfId="2" applyNumberFormat="1" applyFont="1" applyBorder="1" applyAlignment="1" applyProtection="1"/>
    <xf numFmtId="43" fontId="4" fillId="0" borderId="13" xfId="2" applyNumberFormat="1" applyFont="1" applyBorder="1" applyAlignment="1" applyProtection="1"/>
    <xf numFmtId="168" fontId="4" fillId="0" borderId="0" xfId="2" applyNumberFormat="1" applyFont="1" applyAlignment="1" applyProtection="1"/>
    <xf numFmtId="168" fontId="4" fillId="0" borderId="0" xfId="2" applyNumberFormat="1" applyFont="1" applyBorder="1" applyAlignment="1" applyProtection="1"/>
    <xf numFmtId="0" fontId="0" fillId="0" borderId="0" xfId="0" applyFont="1" applyAlignment="1" applyProtection="1"/>
    <xf numFmtId="43" fontId="6" fillId="0" borderId="16" xfId="3" applyFont="1" applyBorder="1" applyProtection="1"/>
    <xf numFmtId="165" fontId="8" fillId="0" borderId="0" xfId="2" applyNumberFormat="1" applyFont="1" applyAlignment="1" applyProtection="1">
      <alignment horizontal="right"/>
    </xf>
    <xf numFmtId="3" fontId="8" fillId="0" borderId="0" xfId="2" applyNumberFormat="1" applyFont="1" applyProtection="1"/>
    <xf numFmtId="43" fontId="9" fillId="0" borderId="0" xfId="3" applyFont="1" applyProtection="1"/>
    <xf numFmtId="43" fontId="10" fillId="0" borderId="0" xfId="3" applyFont="1" applyProtection="1"/>
    <xf numFmtId="43" fontId="4" fillId="0" borderId="0" xfId="3" applyFont="1" applyAlignment="1" applyProtection="1">
      <alignment horizontal="right"/>
    </xf>
    <xf numFmtId="164" fontId="4" fillId="0" borderId="0" xfId="2" applyNumberFormat="1" applyFont="1" applyProtection="1"/>
    <xf numFmtId="167" fontId="6" fillId="4" borderId="0" xfId="2" applyNumberFormat="1" applyFont="1" applyFill="1" applyProtection="1"/>
    <xf numFmtId="164" fontId="6" fillId="0" borderId="0" xfId="2" applyNumberFormat="1" applyFont="1" applyAlignment="1" applyProtection="1"/>
    <xf numFmtId="164" fontId="4" fillId="0" borderId="0" xfId="2" applyNumberFormat="1" applyFont="1" applyAlignment="1" applyProtection="1">
      <alignment horizontal="center"/>
    </xf>
    <xf numFmtId="43" fontId="4" fillId="0" borderId="10" xfId="7" applyNumberFormat="1" applyFont="1" applyFill="1" applyBorder="1" applyAlignment="1" applyProtection="1">
      <alignment horizontal="center"/>
    </xf>
    <xf numFmtId="164" fontId="6" fillId="0" borderId="2" xfId="7" applyNumberFormat="1" applyFont="1" applyFill="1" applyBorder="1" applyAlignment="1" applyProtection="1">
      <alignment horizontal="center"/>
    </xf>
    <xf numFmtId="165" fontId="4" fillId="0" borderId="0" xfId="2" applyNumberFormat="1" applyFont="1" applyFill="1" applyBorder="1" applyProtection="1"/>
    <xf numFmtId="165" fontId="4" fillId="0" borderId="0" xfId="2" applyNumberFormat="1" applyFont="1" applyFill="1" applyBorder="1" applyAlignment="1" applyProtection="1"/>
    <xf numFmtId="7" fontId="4" fillId="0" borderId="0" xfId="2" applyNumberFormat="1" applyFont="1" applyFill="1" applyBorder="1" applyAlignment="1" applyProtection="1"/>
    <xf numFmtId="39" fontId="4" fillId="0" borderId="0" xfId="2" applyNumberFormat="1" applyFont="1" applyFill="1" applyBorder="1" applyAlignment="1" applyProtection="1"/>
    <xf numFmtId="0" fontId="4" fillId="0" borderId="0" xfId="2" applyFont="1" applyFill="1" applyBorder="1" applyAlignment="1" applyProtection="1"/>
    <xf numFmtId="165" fontId="4" fillId="0" borderId="0" xfId="2" applyNumberFormat="1" applyFont="1" applyAlignment="1" applyProtection="1">
      <alignment horizontal="left"/>
    </xf>
    <xf numFmtId="165" fontId="4" fillId="0" borderId="0" xfId="2" applyNumberFormat="1" applyFont="1" applyAlignment="1" applyProtection="1">
      <alignment horizontal="center"/>
    </xf>
    <xf numFmtId="164" fontId="6" fillId="0" borderId="13" xfId="7" applyNumberFormat="1" applyFont="1" applyFill="1" applyBorder="1" applyAlignment="1" applyProtection="1">
      <alignment horizontal="center"/>
    </xf>
    <xf numFmtId="165" fontId="6" fillId="0" borderId="18" xfId="2" applyNumberFormat="1" applyFont="1" applyBorder="1" applyAlignment="1" applyProtection="1">
      <alignment horizontal="center"/>
    </xf>
    <xf numFmtId="0" fontId="0" fillId="0" borderId="10" xfId="0" applyBorder="1" applyAlignment="1" applyProtection="1">
      <alignment horizontal="center"/>
    </xf>
    <xf numFmtId="10" fontId="4" fillId="2" borderId="10" xfId="7" applyNumberFormat="1" applyFont="1" applyFill="1" applyBorder="1" applyProtection="1">
      <protection locked="0"/>
    </xf>
    <xf numFmtId="165" fontId="6" fillId="0" borderId="19" xfId="2" applyNumberFormat="1" applyFont="1" applyBorder="1" applyAlignment="1" applyProtection="1">
      <alignment horizontal="center"/>
    </xf>
    <xf numFmtId="43" fontId="4" fillId="0" borderId="2" xfId="6" applyFont="1" applyFill="1" applyBorder="1" applyProtection="1"/>
    <xf numFmtId="43" fontId="4" fillId="0" borderId="20" xfId="6" applyFont="1" applyBorder="1" applyProtection="1"/>
    <xf numFmtId="43" fontId="7" fillId="0" borderId="0" xfId="3" applyFont="1" applyProtection="1"/>
    <xf numFmtId="43" fontId="0" fillId="0" borderId="2" xfId="0" applyNumberFormat="1" applyFont="1" applyFill="1" applyBorder="1" applyAlignment="1" applyProtection="1"/>
    <xf numFmtId="170" fontId="4" fillId="0" borderId="13" xfId="2" applyNumberFormat="1" applyFont="1" applyFill="1" applyBorder="1" applyAlignment="1" applyProtection="1"/>
    <xf numFmtId="168" fontId="4" fillId="0" borderId="0" xfId="2" applyNumberFormat="1" applyFont="1" applyFill="1" applyAlignment="1" applyProtection="1"/>
    <xf numFmtId="165" fontId="4" fillId="0" borderId="0" xfId="2" applyNumberFormat="1" applyFont="1" applyFill="1" applyAlignment="1" applyProtection="1"/>
    <xf numFmtId="0" fontId="0" fillId="0" borderId="10" xfId="0" applyFill="1" applyBorder="1" applyAlignment="1" applyProtection="1">
      <alignment horizontal="center"/>
    </xf>
    <xf numFmtId="39" fontId="6" fillId="0" borderId="0" xfId="2" applyNumberFormat="1" applyFont="1" applyProtection="1"/>
    <xf numFmtId="43" fontId="4" fillId="0" borderId="13" xfId="6" applyFont="1" applyFill="1" applyBorder="1" applyProtection="1"/>
    <xf numFmtId="43" fontId="4" fillId="0" borderId="21" xfId="2" applyNumberFormat="1" applyFont="1" applyBorder="1" applyProtection="1"/>
    <xf numFmtId="43" fontId="4" fillId="0" borderId="16" xfId="2" applyNumberFormat="1" applyFont="1" applyBorder="1" applyProtection="1"/>
    <xf numFmtId="0" fontId="0" fillId="0" borderId="0" xfId="0" applyFont="1" applyFill="1" applyProtection="1"/>
    <xf numFmtId="165" fontId="6" fillId="0" borderId="8" xfId="2" applyNumberFormat="1" applyFont="1" applyBorder="1" applyAlignment="1" applyProtection="1">
      <alignment horizontal="center"/>
    </xf>
    <xf numFmtId="165" fontId="6" fillId="0" borderId="9" xfId="2" applyNumberFormat="1" applyFont="1" applyBorder="1" applyAlignment="1" applyProtection="1">
      <alignment horizontal="center"/>
    </xf>
    <xf numFmtId="164" fontId="3" fillId="0" borderId="0" xfId="2" applyNumberFormat="1" applyFont="1" applyAlignment="1" applyProtection="1">
      <alignment horizontal="center"/>
    </xf>
    <xf numFmtId="165" fontId="5" fillId="0" borderId="0" xfId="2" applyNumberFormat="1" applyFont="1" applyAlignment="1" applyProtection="1">
      <alignment horizontal="left"/>
    </xf>
    <xf numFmtId="164" fontId="6" fillId="0" borderId="0" xfId="2" applyNumberFormat="1" applyFont="1" applyAlignment="1" applyProtection="1">
      <alignment horizontal="center"/>
    </xf>
    <xf numFmtId="165" fontId="4" fillId="2" borderId="1" xfId="2" applyNumberFormat="1" applyFont="1" applyFill="1" applyBorder="1" applyAlignment="1" applyProtection="1">
      <protection locked="0"/>
    </xf>
    <xf numFmtId="168" fontId="6" fillId="0" borderId="2" xfId="4" applyNumberFormat="1" applyFont="1" applyBorder="1" applyAlignment="1" applyProtection="1">
      <alignment horizontal="center" vertical="top" wrapText="1"/>
    </xf>
    <xf numFmtId="168" fontId="6" fillId="0" borderId="13" xfId="4" applyNumberFormat="1" applyFont="1" applyBorder="1" applyAlignment="1" applyProtection="1">
      <alignment horizontal="center" vertical="top" wrapText="1"/>
    </xf>
    <xf numFmtId="165" fontId="6" fillId="0" borderId="8" xfId="2" applyNumberFormat="1" applyFont="1" applyBorder="1" applyAlignment="1" applyProtection="1">
      <alignment horizontal="right"/>
    </xf>
    <xf numFmtId="165" fontId="6" fillId="0" borderId="9" xfId="2" applyNumberFormat="1" applyFont="1" applyBorder="1" applyAlignment="1" applyProtection="1">
      <alignment horizontal="right"/>
    </xf>
    <xf numFmtId="168" fontId="6" fillId="0" borderId="10" xfId="4" applyNumberFormat="1" applyFont="1" applyBorder="1" applyAlignment="1" applyProtection="1">
      <alignment horizontal="center" vertical="top" wrapText="1"/>
    </xf>
    <xf numFmtId="0" fontId="1" fillId="0" borderId="10" xfId="4" applyFont="1" applyBorder="1" applyAlignment="1" applyProtection="1">
      <alignment vertical="top" wrapText="1"/>
    </xf>
    <xf numFmtId="168" fontId="6" fillId="0" borderId="8" xfId="4" applyNumberFormat="1" applyFont="1" applyBorder="1" applyAlignment="1" applyProtection="1">
      <alignment horizontal="center" vertical="top" wrapText="1"/>
    </xf>
    <xf numFmtId="164" fontId="6" fillId="0" borderId="8" xfId="2" applyNumberFormat="1" applyFont="1" applyBorder="1" applyAlignment="1" applyProtection="1">
      <alignment horizontal="right"/>
    </xf>
    <xf numFmtId="164" fontId="6" fillId="0" borderId="9" xfId="2" applyNumberFormat="1" applyFont="1" applyBorder="1" applyAlignment="1" applyProtection="1">
      <alignment horizontal="right"/>
    </xf>
    <xf numFmtId="168" fontId="6" fillId="0" borderId="15" xfId="4" applyNumberFormat="1" applyFont="1" applyBorder="1" applyAlignment="1" applyProtection="1">
      <alignment horizontal="center" vertical="top" wrapText="1"/>
    </xf>
    <xf numFmtId="168" fontId="6" fillId="0" borderId="17" xfId="4" applyNumberFormat="1" applyFont="1" applyBorder="1" applyAlignment="1" applyProtection="1">
      <alignment horizontal="center" vertical="top" wrapText="1"/>
    </xf>
    <xf numFmtId="168" fontId="6" fillId="0" borderId="10" xfId="4" applyNumberFormat="1" applyFont="1" applyFill="1" applyBorder="1" applyAlignment="1" applyProtection="1">
      <alignment horizontal="center" vertical="top" wrapText="1"/>
    </xf>
    <xf numFmtId="0" fontId="1" fillId="0" borderId="10" xfId="4" applyFont="1" applyFill="1" applyBorder="1" applyAlignment="1" applyProtection="1">
      <alignment vertical="top" wrapText="1"/>
    </xf>
    <xf numFmtId="168" fontId="6" fillId="0" borderId="2" xfId="4" applyNumberFormat="1" applyFont="1" applyFill="1" applyBorder="1" applyAlignment="1" applyProtection="1">
      <alignment horizontal="center" vertical="top" wrapText="1"/>
    </xf>
    <xf numFmtId="168" fontId="6" fillId="0" borderId="13" xfId="4" applyNumberFormat="1" applyFont="1" applyFill="1" applyBorder="1" applyAlignment="1" applyProtection="1">
      <alignment horizontal="center" vertical="top" wrapText="1"/>
    </xf>
  </cellXfs>
  <cellStyles count="8">
    <cellStyle name="Comma" xfId="1" builtinId="3"/>
    <cellStyle name="Comma 2" xfId="6"/>
    <cellStyle name="Comma 5" xfId="3"/>
    <cellStyle name="Normal" xfId="0" builtinId="0"/>
    <cellStyle name="Normal 2" xfId="7"/>
    <cellStyle name="Normal 3" xfId="4"/>
    <cellStyle name="Normal 3 2" xfId="5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75"/>
  <sheetViews>
    <sheetView tabSelected="1" view="pageBreakPreview" topLeftCell="A4" zoomScale="60" zoomScaleNormal="100" workbookViewId="0">
      <selection activeCell="O16" sqref="O16"/>
    </sheetView>
  </sheetViews>
  <sheetFormatPr defaultRowHeight="15" x14ac:dyDescent="0.25"/>
  <cols>
    <col min="1" max="1" width="27" style="4" customWidth="1"/>
    <col min="2" max="2" width="8.85546875" style="4" bestFit="1" customWidth="1"/>
    <col min="3" max="3" width="21.28515625" style="4" customWidth="1"/>
    <col min="4" max="4" width="21.85546875" style="4" bestFit="1" customWidth="1"/>
    <col min="5" max="5" width="20.28515625" style="4" bestFit="1" customWidth="1"/>
    <col min="6" max="6" width="21.28515625" style="4" bestFit="1" customWidth="1"/>
    <col min="7" max="7" width="22.140625" style="4" customWidth="1"/>
    <col min="8" max="8" width="16.7109375" style="4" customWidth="1"/>
    <col min="9" max="9" width="16.85546875" style="4" customWidth="1"/>
    <col min="10" max="10" width="3.85546875" style="4" customWidth="1"/>
    <col min="11" max="11" width="5.42578125" style="4" bestFit="1" customWidth="1"/>
    <col min="12" max="12" width="28.42578125" style="4" customWidth="1"/>
    <col min="13" max="13" width="21.5703125" style="4" customWidth="1"/>
    <col min="14" max="14" width="26" style="4" customWidth="1"/>
    <col min="15" max="15" width="22.5703125" style="4" customWidth="1"/>
    <col min="16" max="16" width="22" style="4" customWidth="1"/>
    <col min="17" max="17" width="23.42578125" style="4" customWidth="1"/>
    <col min="18" max="18" width="21.5703125" style="4" customWidth="1"/>
    <col min="19" max="16384" width="9.140625" style="4"/>
  </cols>
  <sheetData>
    <row r="1" spans="1:18" ht="30" x14ac:dyDescent="0.4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"/>
      <c r="K1" s="1"/>
      <c r="L1" s="126" t="s">
        <v>1</v>
      </c>
      <c r="M1" s="126"/>
      <c r="N1" s="126"/>
      <c r="O1" s="1"/>
      <c r="P1" s="2" t="s">
        <v>2</v>
      </c>
      <c r="Q1" s="3" t="str">
        <f>B6</f>
        <v>Nematode</v>
      </c>
      <c r="R1" s="1"/>
    </row>
    <row r="2" spans="1:18" x14ac:dyDescent="0.25">
      <c r="A2" s="127" t="s">
        <v>3</v>
      </c>
      <c r="B2" s="127"/>
      <c r="C2" s="127"/>
      <c r="D2" s="127"/>
      <c r="E2" s="127"/>
      <c r="F2" s="127"/>
      <c r="G2" s="127"/>
      <c r="H2" s="127"/>
      <c r="I2" s="127"/>
      <c r="J2" s="1"/>
      <c r="K2" s="1"/>
      <c r="L2" s="5" t="s">
        <v>4</v>
      </c>
      <c r="M2" s="1"/>
      <c r="N2" s="1"/>
      <c r="O2" s="1"/>
      <c r="P2" s="1"/>
      <c r="Q2" s="6"/>
      <c r="R2" s="1"/>
    </row>
    <row r="3" spans="1:18" x14ac:dyDescent="0.25">
      <c r="A3" s="127" t="s">
        <v>5</v>
      </c>
      <c r="B3" s="127"/>
      <c r="C3" s="127"/>
      <c r="D3" s="127"/>
      <c r="E3" s="127"/>
      <c r="F3" s="127"/>
      <c r="G3" s="127"/>
      <c r="H3" s="127"/>
      <c r="I3" s="127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7"/>
      <c r="B4" s="7"/>
      <c r="C4" s="7"/>
      <c r="D4" s="8"/>
      <c r="E4" s="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25">
      <c r="A5" s="10" t="s">
        <v>6</v>
      </c>
      <c r="B5" s="10"/>
      <c r="C5" s="10"/>
      <c r="D5" s="8"/>
      <c r="E5" s="8"/>
      <c r="J5" s="1"/>
      <c r="K5" s="1"/>
      <c r="L5" s="10"/>
      <c r="M5" s="11" t="s">
        <v>7</v>
      </c>
      <c r="N5" s="11" t="s">
        <v>8</v>
      </c>
      <c r="O5" s="1"/>
      <c r="P5" s="10"/>
      <c r="Q5" s="8"/>
      <c r="R5" s="10"/>
    </row>
    <row r="6" spans="1:18" x14ac:dyDescent="0.25">
      <c r="A6" s="12" t="s">
        <v>2</v>
      </c>
      <c r="B6" s="128" t="s">
        <v>140</v>
      </c>
      <c r="C6" s="128"/>
      <c r="D6"/>
      <c r="E6" s="13"/>
      <c r="J6" s="11"/>
      <c r="K6" s="1"/>
      <c r="L6" s="1"/>
      <c r="M6" s="14" t="s">
        <v>9</v>
      </c>
      <c r="N6" s="14" t="s">
        <v>10</v>
      </c>
      <c r="O6" s="15" t="s">
        <v>11</v>
      </c>
      <c r="P6" s="14" t="s">
        <v>12</v>
      </c>
      <c r="Q6" s="14" t="s">
        <v>13</v>
      </c>
      <c r="R6" s="14" t="s">
        <v>14</v>
      </c>
    </row>
    <row r="7" spans="1:18" x14ac:dyDescent="0.25">
      <c r="E7" s="13"/>
      <c r="F7" s="11" t="s">
        <v>15</v>
      </c>
      <c r="G7" s="11" t="s">
        <v>16</v>
      </c>
      <c r="H7" s="11" t="s">
        <v>17</v>
      </c>
      <c r="I7" s="11" t="s">
        <v>18</v>
      </c>
      <c r="J7" s="11"/>
      <c r="K7" s="16">
        <v>1</v>
      </c>
      <c r="L7" s="17" t="str">
        <f t="array" ref="L7:L11">TRANSPOSE(IF(M37:Q37&lt;&gt;"",M37:Q37,""))</f>
        <v>JODI ACEVES</v>
      </c>
      <c r="M7" s="21">
        <f t="array" ref="M7:M11">TRANSPOSE(M40:Q40)</f>
        <v>65711</v>
      </c>
      <c r="N7" s="24">
        <f t="shared" ref="N7:N16" si="0">M7/$M$35</f>
        <v>36.50611111111111</v>
      </c>
      <c r="O7" s="25">
        <v>0</v>
      </c>
      <c r="P7" s="21">
        <f>N7*O7</f>
        <v>0</v>
      </c>
      <c r="Q7" s="21">
        <f t="array" ref="Q7:Q11">O7:O11*TRANSPOSE(M47:Q47)</f>
        <v>0</v>
      </c>
      <c r="R7" s="26">
        <f>IF(AND(AND(O7&lt;&gt;0,O7&lt;&gt;""),AND($D$62&lt;&gt;0,$D$62&lt;&gt;"")),"Clear Indirect %",ROUND(P7+Q7,2))</f>
        <v>0</v>
      </c>
    </row>
    <row r="8" spans="1:18" x14ac:dyDescent="0.25">
      <c r="E8" s="27">
        <v>206010</v>
      </c>
      <c r="F8" s="11" t="s">
        <v>19</v>
      </c>
      <c r="G8" s="11" t="s">
        <v>19</v>
      </c>
      <c r="H8" s="11" t="s">
        <v>20</v>
      </c>
      <c r="I8" s="11" t="s">
        <v>21</v>
      </c>
      <c r="J8" s="1"/>
      <c r="K8" s="16">
        <v>2</v>
      </c>
      <c r="L8" s="18" t="str">
        <v>CAROLYN GORDEN</v>
      </c>
      <c r="M8" s="22">
        <v>61099</v>
      </c>
      <c r="N8" s="28">
        <f t="shared" si="0"/>
        <v>33.943888888888885</v>
      </c>
      <c r="O8" s="29">
        <v>0</v>
      </c>
      <c r="P8" s="22">
        <f t="shared" ref="P8:P26" si="1">N8*O8</f>
        <v>0</v>
      </c>
      <c r="Q8" s="22">
        <v>0</v>
      </c>
      <c r="R8" s="22">
        <f>ROUND(P8+Q8,2)</f>
        <v>0</v>
      </c>
    </row>
    <row r="9" spans="1:18" x14ac:dyDescent="0.25">
      <c r="A9" s="123" t="s">
        <v>22</v>
      </c>
      <c r="B9" s="124"/>
      <c r="C9" s="124"/>
      <c r="D9" s="124"/>
      <c r="E9" s="30" t="s">
        <v>23</v>
      </c>
      <c r="F9" s="31" t="s">
        <v>24</v>
      </c>
      <c r="G9" s="32" t="s">
        <v>25</v>
      </c>
      <c r="H9" s="32" t="s">
        <v>26</v>
      </c>
      <c r="I9" s="33" t="s">
        <v>27</v>
      </c>
      <c r="J9" s="34"/>
      <c r="K9" s="16">
        <v>3</v>
      </c>
      <c r="L9" s="19" t="str">
        <v>-</v>
      </c>
      <c r="M9" s="22">
        <v>0</v>
      </c>
      <c r="N9" s="28">
        <f t="shared" si="0"/>
        <v>0</v>
      </c>
      <c r="O9" s="29">
        <v>0</v>
      </c>
      <c r="P9" s="22">
        <f t="shared" si="1"/>
        <v>0</v>
      </c>
      <c r="Q9" s="22">
        <v>0</v>
      </c>
      <c r="R9" s="22" t="b">
        <f>IF(AND(AND(O9&lt;&gt;0,O9&lt;&gt;""),AND($C$62&lt;&gt;0,$C$62&lt;&gt;"")),ROUND(P9+Q9,2))</f>
        <v>0</v>
      </c>
    </row>
    <row r="10" spans="1:18" x14ac:dyDescent="0.25">
      <c r="A10" s="1" t="s">
        <v>28</v>
      </c>
      <c r="B10" s="1"/>
      <c r="C10" s="1"/>
      <c r="D10" s="35">
        <v>611100</v>
      </c>
      <c r="E10" s="36">
        <v>535174.59</v>
      </c>
      <c r="F10" s="37">
        <f>E10</f>
        <v>535174.59</v>
      </c>
      <c r="G10" s="38">
        <f>F10-H10</f>
        <v>512772.95549999998</v>
      </c>
      <c r="H10" s="38">
        <f>H63+H70</f>
        <v>22401.6345</v>
      </c>
      <c r="I10" s="38">
        <f>G10</f>
        <v>512772.95549999998</v>
      </c>
      <c r="J10" s="38"/>
      <c r="K10" s="16">
        <v>4</v>
      </c>
      <c r="L10" s="18" t="str">
        <v>LARRY HICKS</v>
      </c>
      <c r="M10" s="22">
        <v>61099</v>
      </c>
      <c r="N10" s="28">
        <f t="shared" si="0"/>
        <v>33.943888888888885</v>
      </c>
      <c r="O10" s="29">
        <v>0</v>
      </c>
      <c r="P10" s="22">
        <f t="shared" si="1"/>
        <v>0</v>
      </c>
      <c r="Q10" s="22">
        <v>0</v>
      </c>
      <c r="R10" s="22">
        <f t="shared" ref="R10:R14" si="2">ROUND(P10+Q10,2)</f>
        <v>0</v>
      </c>
    </row>
    <row r="11" spans="1:18" x14ac:dyDescent="0.25">
      <c r="A11" s="1" t="s">
        <v>29</v>
      </c>
      <c r="B11" s="1"/>
      <c r="C11" s="1"/>
      <c r="D11" s="35">
        <v>611200</v>
      </c>
      <c r="E11" s="36">
        <v>92372.88</v>
      </c>
      <c r="F11" s="37">
        <f t="shared" ref="F11:F19" si="3">E11</f>
        <v>92372.88</v>
      </c>
      <c r="G11" s="38">
        <f t="shared" ref="G11:G19" si="4">F11-H11</f>
        <v>92372.88</v>
      </c>
      <c r="H11" s="38">
        <f t="shared" ref="H11:H15" si="5">H64</f>
        <v>0</v>
      </c>
      <c r="I11" s="38">
        <f t="shared" ref="I11:I19" si="6">G11</f>
        <v>92372.88</v>
      </c>
      <c r="J11" s="38"/>
      <c r="K11" s="16">
        <v>5</v>
      </c>
      <c r="L11" s="20" t="str">
        <v>DUSTIN JOHNSON</v>
      </c>
      <c r="M11" s="23">
        <v>39104</v>
      </c>
      <c r="N11" s="39">
        <f t="shared" si="0"/>
        <v>21.724444444444444</v>
      </c>
      <c r="O11" s="40">
        <v>0</v>
      </c>
      <c r="P11" s="23">
        <f t="shared" si="1"/>
        <v>0</v>
      </c>
      <c r="Q11" s="23">
        <v>0</v>
      </c>
      <c r="R11" s="22">
        <f t="shared" si="2"/>
        <v>0</v>
      </c>
    </row>
    <row r="12" spans="1:18" x14ac:dyDescent="0.25">
      <c r="A12" s="1" t="s">
        <v>30</v>
      </c>
      <c r="B12" s="1"/>
      <c r="C12" s="1"/>
      <c r="D12" s="35">
        <v>612000</v>
      </c>
      <c r="E12" s="36">
        <v>11702.47</v>
      </c>
      <c r="F12" s="37">
        <f t="shared" si="3"/>
        <v>11702.47</v>
      </c>
      <c r="G12" s="38">
        <f t="shared" si="4"/>
        <v>9914.7899999999991</v>
      </c>
      <c r="H12" s="38">
        <f t="shared" si="5"/>
        <v>1787.68</v>
      </c>
      <c r="I12" s="38">
        <f t="shared" si="6"/>
        <v>9914.7899999999991</v>
      </c>
      <c r="J12" s="38"/>
      <c r="K12" s="16">
        <v>6</v>
      </c>
      <c r="L12" s="41" t="str">
        <f t="array" ref="L12:L16">TRANSPOSE(IF(M49:Q49&lt;&gt;"",M49:Q49,""))</f>
        <v>GARY BONHAM</v>
      </c>
      <c r="M12" s="26">
        <f t="array" ref="M12:M16">TRANSPOSE(M52:Q52)</f>
        <v>42193</v>
      </c>
      <c r="N12" s="42">
        <f t="shared" si="0"/>
        <v>23.440555555555555</v>
      </c>
      <c r="O12" s="43">
        <v>0</v>
      </c>
      <c r="P12" s="26">
        <f t="shared" si="1"/>
        <v>0</v>
      </c>
      <c r="Q12" s="26">
        <f t="array" ref="Q12:Q16">O12:O16*TRANSPOSE(M59:Q59)</f>
        <v>0</v>
      </c>
      <c r="R12" s="22">
        <f t="shared" si="2"/>
        <v>0</v>
      </c>
    </row>
    <row r="13" spans="1:18" x14ac:dyDescent="0.25">
      <c r="A13" s="1" t="s">
        <v>31</v>
      </c>
      <c r="B13" s="1"/>
      <c r="C13" s="1"/>
      <c r="D13" s="35">
        <v>621100</v>
      </c>
      <c r="E13" s="36">
        <v>43502.53</v>
      </c>
      <c r="F13" s="37">
        <f t="shared" si="3"/>
        <v>43502.53</v>
      </c>
      <c r="G13" s="38">
        <f t="shared" si="4"/>
        <v>41712.608999999997</v>
      </c>
      <c r="H13" s="38">
        <f t="shared" si="5"/>
        <v>1789.921</v>
      </c>
      <c r="I13" s="38">
        <f t="shared" si="6"/>
        <v>41712.608999999997</v>
      </c>
      <c r="J13" s="38"/>
      <c r="K13" s="16">
        <v>7</v>
      </c>
      <c r="L13" s="18" t="str">
        <v>HOLLY BAUN</v>
      </c>
      <c r="M13" s="22">
        <v>47815</v>
      </c>
      <c r="N13" s="28">
        <f t="shared" si="0"/>
        <v>26.56388888888889</v>
      </c>
      <c r="O13" s="29">
        <v>0</v>
      </c>
      <c r="P13" s="22">
        <f t="shared" si="1"/>
        <v>0</v>
      </c>
      <c r="Q13" s="22">
        <v>0</v>
      </c>
      <c r="R13" s="22">
        <f t="shared" si="2"/>
        <v>0</v>
      </c>
    </row>
    <row r="14" spans="1:18" x14ac:dyDescent="0.25">
      <c r="A14" s="1" t="s">
        <v>32</v>
      </c>
      <c r="B14" s="1"/>
      <c r="C14" s="1"/>
      <c r="D14" s="35">
        <v>621200</v>
      </c>
      <c r="E14" s="36">
        <v>124335.76</v>
      </c>
      <c r="F14" s="37">
        <f t="shared" si="3"/>
        <v>124335.76</v>
      </c>
      <c r="G14" s="38">
        <f t="shared" si="4"/>
        <v>119326.78599999999</v>
      </c>
      <c r="H14" s="38">
        <f t="shared" si="5"/>
        <v>5008.9740000000002</v>
      </c>
      <c r="I14" s="38">
        <f t="shared" si="6"/>
        <v>119326.78599999999</v>
      </c>
      <c r="J14" s="38"/>
      <c r="K14" s="16">
        <v>8</v>
      </c>
      <c r="L14" s="18" t="str">
        <v>ANTHONY ORR</v>
      </c>
      <c r="M14" s="22">
        <v>57321</v>
      </c>
      <c r="N14" s="28">
        <f t="shared" si="0"/>
        <v>31.844999999999999</v>
      </c>
      <c r="O14" s="29">
        <v>250</v>
      </c>
      <c r="P14" s="22">
        <f t="shared" si="1"/>
        <v>7961.25</v>
      </c>
      <c r="Q14" s="22">
        <v>4937.7403846153848</v>
      </c>
      <c r="R14" s="22">
        <f t="shared" si="2"/>
        <v>12898.99</v>
      </c>
    </row>
    <row r="15" spans="1:18" x14ac:dyDescent="0.25">
      <c r="A15" s="1" t="s">
        <v>33</v>
      </c>
      <c r="B15" s="1"/>
      <c r="C15" s="1"/>
      <c r="D15" s="35">
        <v>622100</v>
      </c>
      <c r="E15" s="36">
        <v>155983.35</v>
      </c>
      <c r="F15" s="37">
        <f t="shared" si="3"/>
        <v>155983.35</v>
      </c>
      <c r="G15" s="38">
        <f t="shared" si="4"/>
        <v>151709.29800000001</v>
      </c>
      <c r="H15" s="38">
        <f t="shared" si="5"/>
        <v>4274.0520000000006</v>
      </c>
      <c r="I15" s="38">
        <f t="shared" si="6"/>
        <v>151709.29800000001</v>
      </c>
      <c r="J15" s="38"/>
      <c r="K15" s="16">
        <v>9</v>
      </c>
      <c r="L15" s="18" t="str">
        <v>JAMES SMITH</v>
      </c>
      <c r="M15" s="22">
        <v>83517</v>
      </c>
      <c r="N15" s="28">
        <f t="shared" si="0"/>
        <v>46.398333333333333</v>
      </c>
      <c r="O15" s="29">
        <v>0</v>
      </c>
      <c r="P15" s="22">
        <f t="shared" si="1"/>
        <v>0</v>
      </c>
      <c r="Q15" s="22">
        <v>0</v>
      </c>
      <c r="R15" s="22">
        <f>IF(AND(AND(O15&lt;&gt;0,O15&lt;&gt;""),AND($E$62&lt;&gt;0,$E$62&lt;&gt;"")),"Clear Indirect %",ROUND(P15+Q15,2))</f>
        <v>0</v>
      </c>
    </row>
    <row r="16" spans="1:18" x14ac:dyDescent="0.25">
      <c r="A16" s="1" t="s">
        <v>34</v>
      </c>
      <c r="B16" s="1"/>
      <c r="C16" s="1"/>
      <c r="D16" s="35">
        <v>622200</v>
      </c>
      <c r="E16" s="36">
        <v>13430</v>
      </c>
      <c r="F16" s="37">
        <f t="shared" si="3"/>
        <v>13430</v>
      </c>
      <c r="G16" s="38">
        <f>F16</f>
        <v>13430</v>
      </c>
      <c r="H16" s="38">
        <v>0</v>
      </c>
      <c r="I16" s="38">
        <f t="shared" si="6"/>
        <v>13430</v>
      </c>
      <c r="J16" s="38"/>
      <c r="K16" s="16">
        <v>10</v>
      </c>
      <c r="L16" s="20" t="str">
        <v>COLEMAN FITZGERALD</v>
      </c>
      <c r="M16" s="23">
        <v>39759</v>
      </c>
      <c r="N16" s="39">
        <f t="shared" si="0"/>
        <v>22.088333333333335</v>
      </c>
      <c r="O16" s="40">
        <v>150</v>
      </c>
      <c r="P16" s="23">
        <f t="shared" si="1"/>
        <v>3313.25</v>
      </c>
      <c r="Q16" s="23">
        <v>1614.5913461538462</v>
      </c>
      <c r="R16" s="23">
        <f>ROUND(P16+Q16,2)</f>
        <v>4927.84</v>
      </c>
    </row>
    <row r="17" spans="1:18" x14ac:dyDescent="0.25">
      <c r="A17" s="1" t="s">
        <v>35</v>
      </c>
      <c r="B17" s="1"/>
      <c r="C17" s="1"/>
      <c r="D17" s="35">
        <v>622400</v>
      </c>
      <c r="E17" s="36">
        <v>0</v>
      </c>
      <c r="F17" s="37">
        <f t="shared" si="3"/>
        <v>0</v>
      </c>
      <c r="G17" s="38">
        <f t="shared" si="4"/>
        <v>0</v>
      </c>
      <c r="H17" s="38">
        <f>H69</f>
        <v>0</v>
      </c>
      <c r="I17" s="38">
        <f t="shared" si="6"/>
        <v>0</v>
      </c>
      <c r="J17" s="38"/>
      <c r="K17" s="16">
        <v>11</v>
      </c>
      <c r="L17" s="41" t="str">
        <f t="array" ref="L17:L21">TRANSPOSE(IF(M61:Q61&lt;&gt;"",M61:Q61,""))</f>
        <v>CHRISTOPHER DAVIS</v>
      </c>
      <c r="M17" s="42">
        <f t="array" ref="M17:M21">TRANSPOSE(M64:Q64)</f>
        <v>13.88</v>
      </c>
      <c r="N17" s="42">
        <f t="array" ref="N17:N21">M17:M21</f>
        <v>13.88</v>
      </c>
      <c r="O17" s="43">
        <v>0</v>
      </c>
      <c r="P17" s="26">
        <f t="shared" si="1"/>
        <v>0</v>
      </c>
      <c r="Q17" s="26">
        <f t="array" ref="Q17:Q21">P17:P21*TRANSPOSE(M65:Q65)</f>
        <v>0</v>
      </c>
      <c r="R17" s="26">
        <f t="shared" ref="R17:R26" si="7">ROUND(P17+Q17,2)</f>
        <v>0</v>
      </c>
    </row>
    <row r="18" spans="1:18" x14ac:dyDescent="0.25">
      <c r="A18" s="1" t="s">
        <v>36</v>
      </c>
      <c r="B18" s="1"/>
      <c r="C18" s="1"/>
      <c r="D18" s="35">
        <v>623100</v>
      </c>
      <c r="E18" s="36">
        <v>10109</v>
      </c>
      <c r="F18" s="37">
        <f t="shared" si="3"/>
        <v>10109</v>
      </c>
      <c r="G18" s="38">
        <f t="shared" si="4"/>
        <v>9772.0339999999997</v>
      </c>
      <c r="H18" s="38">
        <f>H71</f>
        <v>336.96600000000001</v>
      </c>
      <c r="I18" s="38">
        <f t="shared" si="6"/>
        <v>9772.0339999999997</v>
      </c>
      <c r="J18" s="38"/>
      <c r="K18" s="16">
        <v>12</v>
      </c>
      <c r="L18" s="18" t="str">
        <v>JOSH JOHNSON</v>
      </c>
      <c r="M18" s="44">
        <v>10.3</v>
      </c>
      <c r="N18" s="44">
        <v>10.3</v>
      </c>
      <c r="O18" s="29">
        <v>0</v>
      </c>
      <c r="P18" s="22">
        <f t="shared" si="1"/>
        <v>0</v>
      </c>
      <c r="Q18" s="22">
        <v>0</v>
      </c>
      <c r="R18" s="22">
        <f t="shared" si="7"/>
        <v>0</v>
      </c>
    </row>
    <row r="19" spans="1:18" x14ac:dyDescent="0.25">
      <c r="A19" s="1" t="s">
        <v>37</v>
      </c>
      <c r="B19" s="1"/>
      <c r="C19" s="1"/>
      <c r="D19" s="35">
        <v>624100</v>
      </c>
      <c r="E19" s="36">
        <v>400</v>
      </c>
      <c r="F19" s="37">
        <f t="shared" si="3"/>
        <v>400</v>
      </c>
      <c r="G19" s="38">
        <f t="shared" si="4"/>
        <v>275</v>
      </c>
      <c r="H19" s="38">
        <f>H72</f>
        <v>125</v>
      </c>
      <c r="I19" s="38">
        <f t="shared" si="6"/>
        <v>275</v>
      </c>
      <c r="J19" s="38"/>
      <c r="K19" s="16">
        <v>13</v>
      </c>
      <c r="L19" s="18" t="str">
        <v>MASON HULLQUIST</v>
      </c>
      <c r="M19" s="44">
        <v>15.32</v>
      </c>
      <c r="N19" s="44">
        <v>15.32</v>
      </c>
      <c r="O19" s="29">
        <v>0</v>
      </c>
      <c r="P19" s="22">
        <f t="shared" si="1"/>
        <v>0</v>
      </c>
      <c r="Q19" s="22">
        <v>0</v>
      </c>
      <c r="R19" s="22">
        <f t="shared" si="7"/>
        <v>0</v>
      </c>
    </row>
    <row r="20" spans="1:18" x14ac:dyDescent="0.25">
      <c r="A20" s="131" t="s">
        <v>38</v>
      </c>
      <c r="B20" s="132"/>
      <c r="C20" s="132"/>
      <c r="D20" s="132"/>
      <c r="E20" s="46">
        <f>SUM(E10:E19)</f>
        <v>987010.58</v>
      </c>
      <c r="F20" s="47">
        <f>SUM(F10:F19)</f>
        <v>987010.58</v>
      </c>
      <c r="G20" s="46">
        <f>SUM(G10:G19)</f>
        <v>951286.35250000004</v>
      </c>
      <c r="H20" s="46">
        <f>SUM(H10:H19)</f>
        <v>35724.227500000001</v>
      </c>
      <c r="I20" s="48">
        <f>SUM(I10:I19)</f>
        <v>951286.35250000004</v>
      </c>
      <c r="J20" s="38"/>
      <c r="K20" s="16">
        <v>14</v>
      </c>
      <c r="L20" s="18" t="str">
        <v>JOE MONTGOMERY</v>
      </c>
      <c r="M20" s="44">
        <v>10.3</v>
      </c>
      <c r="N20" s="44">
        <v>10.3</v>
      </c>
      <c r="O20" s="29">
        <v>0</v>
      </c>
      <c r="P20" s="22">
        <f t="shared" si="1"/>
        <v>0</v>
      </c>
      <c r="Q20" s="22">
        <v>0</v>
      </c>
      <c r="R20" s="22">
        <f t="shared" si="7"/>
        <v>0</v>
      </c>
    </row>
    <row r="21" spans="1:18" x14ac:dyDescent="0.25">
      <c r="A21" s="49"/>
      <c r="B21" s="49"/>
      <c r="C21" s="49"/>
      <c r="D21" s="49"/>
      <c r="E21" s="38"/>
      <c r="F21" s="50"/>
      <c r="G21" s="8"/>
      <c r="H21" s="8"/>
      <c r="I21" s="8"/>
      <c r="J21" s="38"/>
      <c r="K21" s="16">
        <v>15</v>
      </c>
      <c r="L21" s="20" t="str">
        <v>WAYNE WHITE</v>
      </c>
      <c r="M21" s="45">
        <v>13.88</v>
      </c>
      <c r="N21" s="45">
        <v>13.88</v>
      </c>
      <c r="O21" s="40">
        <v>0</v>
      </c>
      <c r="P21" s="23">
        <f t="shared" si="1"/>
        <v>0</v>
      </c>
      <c r="Q21" s="23">
        <v>0</v>
      </c>
      <c r="R21" s="23">
        <f t="shared" si="7"/>
        <v>0</v>
      </c>
    </row>
    <row r="22" spans="1:18" x14ac:dyDescent="0.25">
      <c r="A22" s="1" t="s">
        <v>23</v>
      </c>
      <c r="B22" s="1"/>
      <c r="C22" s="1"/>
      <c r="D22" s="35">
        <v>710000</v>
      </c>
      <c r="E22" s="51">
        <v>30042</v>
      </c>
      <c r="F22" s="37">
        <f>E22</f>
        <v>30042</v>
      </c>
      <c r="G22" s="50">
        <f>F22</f>
        <v>30042</v>
      </c>
      <c r="H22" s="38">
        <f>F22-G22</f>
        <v>0</v>
      </c>
      <c r="I22" s="38">
        <f>G22</f>
        <v>30042</v>
      </c>
      <c r="J22" s="38"/>
      <c r="K22" s="16">
        <v>16</v>
      </c>
      <c r="L22" s="41" t="str">
        <f t="array" ref="L22:L26">TRANSPOSE(IF(M68:Q68&lt;&gt;"",M68:Q68,""))</f>
        <v>JOSH FUHRER</v>
      </c>
      <c r="M22" s="53">
        <f t="array" ref="M22:M26">TRANSPOSE(M71:Q71)</f>
        <v>10.3</v>
      </c>
      <c r="N22" s="53">
        <f t="array" ref="N22:N26">M22:M26</f>
        <v>10.3</v>
      </c>
      <c r="O22" s="43">
        <v>0</v>
      </c>
      <c r="P22" s="26">
        <f t="shared" si="1"/>
        <v>0</v>
      </c>
      <c r="Q22" s="26">
        <f t="array" ref="Q22:Q26">P22:P26*TRANSPOSE(M72:Q72)</f>
        <v>0</v>
      </c>
      <c r="R22" s="26">
        <f t="shared" si="7"/>
        <v>0</v>
      </c>
    </row>
    <row r="23" spans="1:18" x14ac:dyDescent="0.25">
      <c r="A23" s="1" t="s">
        <v>39</v>
      </c>
      <c r="B23" s="1"/>
      <c r="C23" s="1"/>
      <c r="D23" s="35">
        <v>711000</v>
      </c>
      <c r="E23" s="51">
        <v>1005.7</v>
      </c>
      <c r="F23" s="37">
        <f t="shared" ref="F23:G48" si="8">E23</f>
        <v>1005.7</v>
      </c>
      <c r="G23" s="50">
        <f>F23</f>
        <v>1005.7</v>
      </c>
      <c r="H23" s="38">
        <f t="shared" ref="H23:H48" si="9">F23-G23</f>
        <v>0</v>
      </c>
      <c r="I23" s="38">
        <f t="shared" ref="I23:I48" si="10">G23</f>
        <v>1005.7</v>
      </c>
      <c r="J23" s="38"/>
      <c r="K23" s="16">
        <v>17</v>
      </c>
      <c r="L23" s="18" t="str">
        <v>WADE BERRYHILL</v>
      </c>
      <c r="M23" s="44">
        <v>10.3</v>
      </c>
      <c r="N23" s="44">
        <v>10.3</v>
      </c>
      <c r="O23" s="29">
        <v>0</v>
      </c>
      <c r="P23" s="22">
        <f t="shared" si="1"/>
        <v>0</v>
      </c>
      <c r="Q23" s="22">
        <v>0</v>
      </c>
      <c r="R23" s="22">
        <f t="shared" si="7"/>
        <v>0</v>
      </c>
    </row>
    <row r="24" spans="1:18" x14ac:dyDescent="0.25">
      <c r="A24" s="1" t="s">
        <v>40</v>
      </c>
      <c r="B24" s="1"/>
      <c r="C24" s="1"/>
      <c r="D24" s="35">
        <v>712000</v>
      </c>
      <c r="E24" s="51">
        <v>9688.7999999999993</v>
      </c>
      <c r="F24" s="37">
        <f t="shared" si="8"/>
        <v>9688.7999999999993</v>
      </c>
      <c r="G24" s="50">
        <v>0</v>
      </c>
      <c r="H24" s="38">
        <v>9688.7999999999993</v>
      </c>
      <c r="I24" s="38">
        <f t="shared" si="10"/>
        <v>0</v>
      </c>
      <c r="J24" s="38"/>
      <c r="K24" s="16">
        <v>18</v>
      </c>
      <c r="L24" s="18" t="str">
        <v>MATT JESPERSON</v>
      </c>
      <c r="M24" s="44">
        <v>10.3</v>
      </c>
      <c r="N24" s="44">
        <v>10.3</v>
      </c>
      <c r="O24" s="29">
        <v>0</v>
      </c>
      <c r="P24" s="22">
        <f t="shared" si="1"/>
        <v>0</v>
      </c>
      <c r="Q24" s="22">
        <v>0</v>
      </c>
      <c r="R24" s="22">
        <f t="shared" si="7"/>
        <v>0</v>
      </c>
    </row>
    <row r="25" spans="1:18" x14ac:dyDescent="0.25">
      <c r="A25" s="1" t="s">
        <v>41</v>
      </c>
      <c r="B25" s="1"/>
      <c r="C25" s="1"/>
      <c r="D25" s="35">
        <v>714000</v>
      </c>
      <c r="E25" s="51">
        <v>1423.41</v>
      </c>
      <c r="F25" s="37">
        <f t="shared" si="8"/>
        <v>1423.41</v>
      </c>
      <c r="G25" s="50">
        <v>0</v>
      </c>
      <c r="H25" s="38">
        <f t="shared" si="9"/>
        <v>1423.41</v>
      </c>
      <c r="I25" s="38">
        <f t="shared" si="10"/>
        <v>0</v>
      </c>
      <c r="J25" s="38"/>
      <c r="K25" s="16">
        <v>19</v>
      </c>
      <c r="L25" s="18" t="str">
        <v/>
      </c>
      <c r="M25" s="44">
        <v>0</v>
      </c>
      <c r="N25" s="44">
        <v>0</v>
      </c>
      <c r="O25" s="29">
        <v>0</v>
      </c>
      <c r="P25" s="22">
        <f t="shared" si="1"/>
        <v>0</v>
      </c>
      <c r="Q25" s="22">
        <v>0</v>
      </c>
      <c r="R25" s="22">
        <f t="shared" si="7"/>
        <v>0</v>
      </c>
    </row>
    <row r="26" spans="1:18" x14ac:dyDescent="0.25">
      <c r="A26" s="1" t="s">
        <v>42</v>
      </c>
      <c r="B26" s="1"/>
      <c r="C26" s="1"/>
      <c r="D26" s="35">
        <v>715100</v>
      </c>
      <c r="E26" s="51">
        <v>4280</v>
      </c>
      <c r="F26" s="37">
        <f t="shared" si="8"/>
        <v>4280</v>
      </c>
      <c r="G26" s="50">
        <f t="shared" si="8"/>
        <v>4280</v>
      </c>
      <c r="H26" s="38">
        <f t="shared" si="9"/>
        <v>0</v>
      </c>
      <c r="I26" s="38">
        <f t="shared" si="10"/>
        <v>4280</v>
      </c>
      <c r="J26" s="38"/>
      <c r="K26" s="16">
        <v>20</v>
      </c>
      <c r="L26" s="52" t="str">
        <v/>
      </c>
      <c r="M26" s="54">
        <v>0</v>
      </c>
      <c r="N26" s="54">
        <v>0</v>
      </c>
      <c r="O26" s="56">
        <v>0</v>
      </c>
      <c r="P26" s="55">
        <f t="shared" si="1"/>
        <v>0</v>
      </c>
      <c r="Q26" s="55">
        <v>0</v>
      </c>
      <c r="R26" s="55">
        <f t="shared" si="7"/>
        <v>0</v>
      </c>
    </row>
    <row r="27" spans="1:18" x14ac:dyDescent="0.25">
      <c r="A27" s="1" t="s">
        <v>43</v>
      </c>
      <c r="B27" s="1"/>
      <c r="C27" s="1"/>
      <c r="D27" s="35">
        <v>717000</v>
      </c>
      <c r="E27" s="51">
        <v>2613.9</v>
      </c>
      <c r="F27" s="37">
        <f t="shared" si="8"/>
        <v>2613.9</v>
      </c>
      <c r="G27" s="50">
        <f>F27</f>
        <v>2613.9</v>
      </c>
      <c r="H27" s="38">
        <v>0</v>
      </c>
      <c r="I27" s="38">
        <f t="shared" si="10"/>
        <v>2613.9</v>
      </c>
      <c r="J27" s="38"/>
      <c r="K27" s="57"/>
      <c r="L27" s="6"/>
      <c r="M27" s="50"/>
      <c r="N27" s="58"/>
      <c r="O27" s="6"/>
      <c r="P27" s="8"/>
      <c r="Q27" s="59" t="s">
        <v>44</v>
      </c>
      <c r="R27" s="60">
        <f>SUM(R7:R26)</f>
        <v>17826.830000000002</v>
      </c>
    </row>
    <row r="28" spans="1:18" x14ac:dyDescent="0.25">
      <c r="A28" s="1" t="s">
        <v>45</v>
      </c>
      <c r="B28" s="1"/>
      <c r="C28" s="1"/>
      <c r="D28" s="35">
        <v>717500</v>
      </c>
      <c r="E28" s="51">
        <v>26795</v>
      </c>
      <c r="F28" s="37">
        <f t="shared" si="8"/>
        <v>26795</v>
      </c>
      <c r="G28" s="50">
        <v>0</v>
      </c>
      <c r="H28" s="38">
        <f t="shared" si="9"/>
        <v>26795</v>
      </c>
      <c r="I28" s="38">
        <f t="shared" si="10"/>
        <v>0</v>
      </c>
      <c r="J28" s="38"/>
      <c r="K28" s="10"/>
      <c r="L28" s="1"/>
      <c r="M28" s="61"/>
      <c r="N28" s="1"/>
      <c r="O28" s="1"/>
      <c r="P28" s="8"/>
      <c r="Q28" s="8"/>
      <c r="R28" s="8"/>
    </row>
    <row r="29" spans="1:18" x14ac:dyDescent="0.25">
      <c r="A29" s="1" t="s">
        <v>46</v>
      </c>
      <c r="B29" s="1"/>
      <c r="C29" s="1"/>
      <c r="D29" s="35">
        <v>718000</v>
      </c>
      <c r="E29" s="51">
        <v>6492.59</v>
      </c>
      <c r="F29" s="37">
        <f t="shared" si="8"/>
        <v>6492.59</v>
      </c>
      <c r="G29" s="50">
        <v>0</v>
      </c>
      <c r="H29" s="38">
        <f t="shared" si="9"/>
        <v>6492.59</v>
      </c>
      <c r="I29" s="38">
        <f t="shared" si="10"/>
        <v>0</v>
      </c>
      <c r="J29" s="38"/>
      <c r="K29" s="10"/>
      <c r="L29" s="1"/>
      <c r="M29" s="61"/>
      <c r="N29" s="62"/>
      <c r="O29" s="1"/>
      <c r="P29" s="49" t="s">
        <v>47</v>
      </c>
      <c r="Q29" s="63">
        <f>I57</f>
        <v>0.22048649909544457</v>
      </c>
      <c r="R29" s="55">
        <f>R27*Q29</f>
        <v>3930.5753366696445</v>
      </c>
    </row>
    <row r="30" spans="1:18" x14ac:dyDescent="0.25">
      <c r="A30" s="1" t="s">
        <v>48</v>
      </c>
      <c r="B30" s="1"/>
      <c r="C30" s="1"/>
      <c r="D30" s="35">
        <v>719000</v>
      </c>
      <c r="E30" s="51">
        <v>0</v>
      </c>
      <c r="F30" s="37">
        <f t="shared" si="8"/>
        <v>0</v>
      </c>
      <c r="G30" s="50">
        <f t="shared" si="8"/>
        <v>0</v>
      </c>
      <c r="H30" s="38">
        <f t="shared" si="9"/>
        <v>0</v>
      </c>
      <c r="I30" s="38">
        <f t="shared" si="10"/>
        <v>0</v>
      </c>
      <c r="J30" s="38"/>
      <c r="K30" s="10"/>
      <c r="L30" s="1"/>
      <c r="M30" s="61"/>
      <c r="N30" s="62"/>
      <c r="O30" s="1"/>
      <c r="P30" s="10"/>
      <c r="Q30" s="64"/>
      <c r="R30" s="61"/>
    </row>
    <row r="31" spans="1:18" x14ac:dyDescent="0.25">
      <c r="A31" s="1" t="s">
        <v>49</v>
      </c>
      <c r="B31" s="1"/>
      <c r="C31" s="1"/>
      <c r="D31" s="35">
        <v>720000</v>
      </c>
      <c r="E31" s="51">
        <v>3500</v>
      </c>
      <c r="F31" s="37">
        <f t="shared" si="8"/>
        <v>3500</v>
      </c>
      <c r="G31" s="50">
        <v>0</v>
      </c>
      <c r="H31" s="38">
        <f t="shared" si="9"/>
        <v>3500</v>
      </c>
      <c r="I31" s="38">
        <f t="shared" si="10"/>
        <v>0</v>
      </c>
      <c r="J31" s="38"/>
      <c r="K31" s="10"/>
      <c r="L31" s="1"/>
      <c r="M31" s="61"/>
      <c r="N31" s="62"/>
      <c r="O31" s="1"/>
      <c r="P31" s="8"/>
      <c r="Q31" s="49" t="s">
        <v>50</v>
      </c>
      <c r="R31" s="65">
        <v>0</v>
      </c>
    </row>
    <row r="32" spans="1:18" x14ac:dyDescent="0.25">
      <c r="A32" s="1" t="s">
        <v>51</v>
      </c>
      <c r="B32" s="1"/>
      <c r="C32" s="1"/>
      <c r="D32" s="35">
        <v>721000</v>
      </c>
      <c r="E32" s="51">
        <v>0</v>
      </c>
      <c r="F32" s="37">
        <f t="shared" si="8"/>
        <v>0</v>
      </c>
      <c r="G32" s="50">
        <f t="shared" si="8"/>
        <v>0</v>
      </c>
      <c r="H32" s="38">
        <f t="shared" si="9"/>
        <v>0</v>
      </c>
      <c r="I32" s="38">
        <f t="shared" si="10"/>
        <v>0</v>
      </c>
      <c r="J32" s="38"/>
      <c r="K32" s="10"/>
      <c r="L32" s="1"/>
      <c r="M32" s="61"/>
      <c r="N32" s="62"/>
      <c r="O32" s="1"/>
      <c r="P32" s="1"/>
      <c r="Q32" s="61"/>
      <c r="R32" s="61"/>
    </row>
    <row r="33" spans="1:18" ht="15.75" thickBot="1" x14ac:dyDescent="0.3">
      <c r="A33" s="1" t="s">
        <v>52</v>
      </c>
      <c r="B33" s="1"/>
      <c r="C33" s="1"/>
      <c r="D33" s="35">
        <v>722000</v>
      </c>
      <c r="E33" s="51">
        <v>14604.05</v>
      </c>
      <c r="F33" s="37">
        <f t="shared" si="8"/>
        <v>14604.05</v>
      </c>
      <c r="G33" s="50">
        <v>0</v>
      </c>
      <c r="H33" s="38">
        <f t="shared" si="9"/>
        <v>14604.05</v>
      </c>
      <c r="I33" s="38">
        <f t="shared" si="10"/>
        <v>0</v>
      </c>
      <c r="J33" s="38"/>
      <c r="K33" s="10"/>
      <c r="L33" s="66"/>
      <c r="M33" s="66"/>
      <c r="N33" s="62"/>
      <c r="O33" s="1"/>
      <c r="P33" s="1"/>
      <c r="Q33" s="67" t="s">
        <v>15</v>
      </c>
      <c r="R33" s="68">
        <f>R27+R29+R31</f>
        <v>21757.405336669646</v>
      </c>
    </row>
    <row r="34" spans="1:18" ht="15.75" thickTop="1" x14ac:dyDescent="0.25">
      <c r="A34" s="1" t="s">
        <v>53</v>
      </c>
      <c r="B34" s="1"/>
      <c r="C34" s="1"/>
      <c r="D34" s="35">
        <v>723000</v>
      </c>
      <c r="E34" s="51">
        <v>30681.200000000001</v>
      </c>
      <c r="F34" s="37">
        <f t="shared" si="8"/>
        <v>30681.200000000001</v>
      </c>
      <c r="G34" s="50">
        <v>15000</v>
      </c>
      <c r="H34" s="38">
        <v>15681.2</v>
      </c>
      <c r="I34" s="38">
        <f t="shared" si="10"/>
        <v>15000</v>
      </c>
      <c r="J34" s="38"/>
      <c r="K34" s="10"/>
      <c r="L34" s="69" t="s">
        <v>54</v>
      </c>
      <c r="M34" s="70">
        <v>2080</v>
      </c>
      <c r="N34" s="62"/>
      <c r="O34" s="1"/>
      <c r="P34" s="1"/>
      <c r="Q34" s="67"/>
      <c r="R34" s="71"/>
    </row>
    <row r="35" spans="1:18" x14ac:dyDescent="0.25">
      <c r="A35" s="1" t="s">
        <v>55</v>
      </c>
      <c r="B35" s="1"/>
      <c r="C35" s="1"/>
      <c r="D35" s="35">
        <v>723200</v>
      </c>
      <c r="E35" s="51">
        <v>37559</v>
      </c>
      <c r="F35" s="37">
        <f t="shared" si="8"/>
        <v>37559</v>
      </c>
      <c r="G35" s="50">
        <v>0</v>
      </c>
      <c r="H35" s="38">
        <f t="shared" si="9"/>
        <v>37559</v>
      </c>
      <c r="I35" s="38">
        <f t="shared" si="10"/>
        <v>0</v>
      </c>
      <c r="J35" s="38"/>
      <c r="K35" s="10"/>
      <c r="L35" s="69" t="s">
        <v>56</v>
      </c>
      <c r="M35" s="70">
        <v>1800</v>
      </c>
      <c r="N35" s="62"/>
      <c r="O35" s="1"/>
      <c r="P35" s="1"/>
      <c r="Q35" s="67"/>
      <c r="R35" s="71"/>
    </row>
    <row r="36" spans="1:18" x14ac:dyDescent="0.25">
      <c r="A36" s="1" t="s">
        <v>57</v>
      </c>
      <c r="B36" s="1"/>
      <c r="C36" s="1"/>
      <c r="D36" s="35">
        <v>723300</v>
      </c>
      <c r="E36" s="51">
        <v>0</v>
      </c>
      <c r="F36" s="37">
        <f t="shared" si="8"/>
        <v>0</v>
      </c>
      <c r="G36" s="50">
        <f t="shared" si="8"/>
        <v>0</v>
      </c>
      <c r="H36" s="38">
        <f t="shared" si="9"/>
        <v>0</v>
      </c>
      <c r="I36" s="38">
        <f t="shared" si="10"/>
        <v>0</v>
      </c>
      <c r="J36" s="38"/>
      <c r="K36" s="10"/>
      <c r="L36" s="1"/>
      <c r="M36" s="61"/>
      <c r="N36" s="62"/>
      <c r="O36" s="1"/>
      <c r="P36" s="1"/>
      <c r="Q36" s="67"/>
      <c r="R36" s="71"/>
    </row>
    <row r="37" spans="1:18" x14ac:dyDescent="0.25">
      <c r="A37" s="1" t="s">
        <v>58</v>
      </c>
      <c r="B37" s="1"/>
      <c r="C37" s="1"/>
      <c r="D37" s="35">
        <v>724000</v>
      </c>
      <c r="E37" s="51">
        <v>960.69</v>
      </c>
      <c r="F37" s="37">
        <f t="shared" si="8"/>
        <v>960.69</v>
      </c>
      <c r="G37" s="50">
        <v>0</v>
      </c>
      <c r="H37" s="50">
        <f t="shared" si="9"/>
        <v>960.69</v>
      </c>
      <c r="I37" s="38">
        <f t="shared" si="10"/>
        <v>0</v>
      </c>
      <c r="J37" s="38"/>
      <c r="K37" s="10"/>
      <c r="L37" s="69" t="s">
        <v>59</v>
      </c>
      <c r="M37" s="72" t="s">
        <v>60</v>
      </c>
      <c r="N37" s="72" t="s">
        <v>61</v>
      </c>
      <c r="O37" s="73" t="s">
        <v>62</v>
      </c>
      <c r="P37" s="73" t="s">
        <v>63</v>
      </c>
      <c r="Q37" s="72" t="s">
        <v>64</v>
      </c>
      <c r="R37" s="66"/>
    </row>
    <row r="38" spans="1:18" x14ac:dyDescent="0.25">
      <c r="A38" s="1" t="s">
        <v>65</v>
      </c>
      <c r="B38" s="1"/>
      <c r="C38" s="1"/>
      <c r="D38" s="35">
        <v>725000</v>
      </c>
      <c r="E38" s="51">
        <v>943</v>
      </c>
      <c r="F38" s="37">
        <f t="shared" si="8"/>
        <v>943</v>
      </c>
      <c r="G38" s="50">
        <v>0</v>
      </c>
      <c r="H38" s="38">
        <f t="shared" si="9"/>
        <v>943</v>
      </c>
      <c r="I38" s="38">
        <f t="shared" si="10"/>
        <v>0</v>
      </c>
      <c r="J38" s="38"/>
      <c r="K38" s="10"/>
      <c r="L38" s="69" t="s">
        <v>66</v>
      </c>
      <c r="M38" s="133" t="s">
        <v>67</v>
      </c>
      <c r="N38" s="135" t="s">
        <v>68</v>
      </c>
      <c r="O38" s="129"/>
      <c r="P38" s="133" t="s">
        <v>69</v>
      </c>
      <c r="Q38" s="133" t="s">
        <v>70</v>
      </c>
      <c r="R38" s="66"/>
    </row>
    <row r="39" spans="1:18" x14ac:dyDescent="0.25">
      <c r="A39" s="1" t="s">
        <v>71</v>
      </c>
      <c r="B39" s="1"/>
      <c r="C39" s="1"/>
      <c r="D39" s="35">
        <v>726000</v>
      </c>
      <c r="E39" s="51">
        <v>6100</v>
      </c>
      <c r="F39" s="37">
        <f t="shared" si="8"/>
        <v>6100</v>
      </c>
      <c r="G39" s="50">
        <v>0</v>
      </c>
      <c r="H39" s="38">
        <f t="shared" si="9"/>
        <v>6100</v>
      </c>
      <c r="I39" s="38">
        <f t="shared" si="10"/>
        <v>0</v>
      </c>
      <c r="J39" s="38"/>
      <c r="K39" s="10"/>
      <c r="L39" s="8"/>
      <c r="M39" s="134"/>
      <c r="N39" s="134"/>
      <c r="O39" s="130"/>
      <c r="P39" s="134"/>
      <c r="Q39" s="134"/>
      <c r="R39" s="66"/>
    </row>
    <row r="40" spans="1:18" x14ac:dyDescent="0.25">
      <c r="A40" s="1" t="s">
        <v>72</v>
      </c>
      <c r="B40" s="1"/>
      <c r="C40" s="1"/>
      <c r="D40" s="35">
        <v>727000</v>
      </c>
      <c r="E40" s="51">
        <v>235.6</v>
      </c>
      <c r="F40" s="37">
        <f t="shared" si="8"/>
        <v>235.6</v>
      </c>
      <c r="G40" s="50">
        <f t="shared" si="8"/>
        <v>235.6</v>
      </c>
      <c r="H40" s="38">
        <f t="shared" si="9"/>
        <v>0</v>
      </c>
      <c r="I40" s="38">
        <f t="shared" si="10"/>
        <v>235.6</v>
      </c>
      <c r="J40" s="38"/>
      <c r="K40" s="10"/>
      <c r="L40" s="49" t="s">
        <v>73</v>
      </c>
      <c r="M40" s="74">
        <v>65711</v>
      </c>
      <c r="N40" s="74">
        <v>61099</v>
      </c>
      <c r="O40" s="74"/>
      <c r="P40" s="75">
        <v>61099</v>
      </c>
      <c r="Q40" s="75">
        <v>39104</v>
      </c>
      <c r="R40" s="66"/>
    </row>
    <row r="41" spans="1:18" x14ac:dyDescent="0.25">
      <c r="A41" s="1" t="s">
        <v>74</v>
      </c>
      <c r="B41" s="1"/>
      <c r="C41" s="1"/>
      <c r="D41" s="35">
        <v>728000</v>
      </c>
      <c r="E41" s="51">
        <v>2117.08</v>
      </c>
      <c r="F41" s="37">
        <f t="shared" si="8"/>
        <v>2117.08</v>
      </c>
      <c r="G41" s="50">
        <f>F41</f>
        <v>2117.08</v>
      </c>
      <c r="H41" s="38">
        <f t="shared" si="9"/>
        <v>0</v>
      </c>
      <c r="I41" s="38">
        <f t="shared" si="10"/>
        <v>2117.08</v>
      </c>
      <c r="J41" s="38"/>
      <c r="K41" s="10"/>
      <c r="L41" s="49" t="s">
        <v>75</v>
      </c>
      <c r="M41" s="76">
        <v>5027</v>
      </c>
      <c r="N41" s="76">
        <v>4674</v>
      </c>
      <c r="O41" s="76"/>
      <c r="P41" s="77">
        <v>4674</v>
      </c>
      <c r="Q41" s="77">
        <v>2991</v>
      </c>
      <c r="R41" s="66"/>
    </row>
    <row r="42" spans="1:18" x14ac:dyDescent="0.25">
      <c r="A42" s="1" t="s">
        <v>76</v>
      </c>
      <c r="B42" s="1"/>
      <c r="C42" s="1"/>
      <c r="D42" s="35">
        <v>728150</v>
      </c>
      <c r="E42" s="51">
        <v>0</v>
      </c>
      <c r="F42" s="37">
        <f t="shared" si="8"/>
        <v>0</v>
      </c>
      <c r="G42" s="50">
        <f t="shared" si="8"/>
        <v>0</v>
      </c>
      <c r="H42" s="38">
        <f t="shared" si="9"/>
        <v>0</v>
      </c>
      <c r="I42" s="38">
        <f t="shared" si="10"/>
        <v>0</v>
      </c>
      <c r="J42" s="38"/>
      <c r="K42" s="1"/>
      <c r="L42" s="49" t="s">
        <v>77</v>
      </c>
      <c r="M42" s="76">
        <v>15209</v>
      </c>
      <c r="N42" s="76">
        <v>14136</v>
      </c>
      <c r="O42" s="76"/>
      <c r="P42" s="77">
        <v>14136</v>
      </c>
      <c r="Q42" s="77">
        <v>9101</v>
      </c>
      <c r="R42" s="66"/>
    </row>
    <row r="43" spans="1:18" x14ac:dyDescent="0.25">
      <c r="A43" s="1" t="s">
        <v>78</v>
      </c>
      <c r="B43" s="1"/>
      <c r="C43" s="1"/>
      <c r="D43" s="35">
        <v>729000</v>
      </c>
      <c r="E43" s="51">
        <v>1951.75</v>
      </c>
      <c r="F43" s="37">
        <f t="shared" si="8"/>
        <v>1951.75</v>
      </c>
      <c r="G43" s="50">
        <f>F43</f>
        <v>1951.75</v>
      </c>
      <c r="H43" s="38">
        <f t="shared" si="9"/>
        <v>0</v>
      </c>
      <c r="I43" s="38">
        <f t="shared" si="10"/>
        <v>1951.75</v>
      </c>
      <c r="J43" s="38"/>
      <c r="K43" s="1"/>
      <c r="L43" s="49" t="s">
        <v>79</v>
      </c>
      <c r="M43" s="76">
        <v>22492</v>
      </c>
      <c r="N43" s="76">
        <v>17538</v>
      </c>
      <c r="O43" s="76"/>
      <c r="P43" s="77">
        <v>22482</v>
      </c>
      <c r="Q43" s="77">
        <v>17466</v>
      </c>
      <c r="R43" s="66"/>
    </row>
    <row r="44" spans="1:18" x14ac:dyDescent="0.25">
      <c r="A44" s="1" t="s">
        <v>80</v>
      </c>
      <c r="B44" s="1"/>
      <c r="C44" s="1"/>
      <c r="D44" s="35">
        <v>729100</v>
      </c>
      <c r="E44" s="51">
        <v>27249.83</v>
      </c>
      <c r="F44" s="37">
        <f t="shared" si="8"/>
        <v>27249.83</v>
      </c>
      <c r="G44" s="50"/>
      <c r="H44" s="38">
        <f t="shared" si="9"/>
        <v>27249.83</v>
      </c>
      <c r="I44" s="38">
        <f t="shared" si="10"/>
        <v>0</v>
      </c>
      <c r="J44" s="38"/>
      <c r="K44" s="1"/>
      <c r="L44" s="49" t="s">
        <v>81</v>
      </c>
      <c r="M44" s="78">
        <v>972</v>
      </c>
      <c r="N44" s="78">
        <v>972</v>
      </c>
      <c r="O44" s="78"/>
      <c r="P44" s="78">
        <v>972</v>
      </c>
      <c r="Q44" s="78">
        <v>972</v>
      </c>
      <c r="R44" s="66"/>
    </row>
    <row r="45" spans="1:18" x14ac:dyDescent="0.25">
      <c r="A45" s="1" t="s">
        <v>82</v>
      </c>
      <c r="B45" s="1"/>
      <c r="C45" s="1"/>
      <c r="D45" s="35">
        <v>729200</v>
      </c>
      <c r="E45" s="51">
        <v>589</v>
      </c>
      <c r="F45" s="37">
        <f t="shared" si="8"/>
        <v>589</v>
      </c>
      <c r="G45" s="50">
        <v>0</v>
      </c>
      <c r="H45" s="38">
        <f t="shared" si="9"/>
        <v>589</v>
      </c>
      <c r="I45" s="38">
        <f t="shared" si="10"/>
        <v>0</v>
      </c>
      <c r="J45" s="38"/>
      <c r="K45" s="1"/>
      <c r="L45" s="49" t="s">
        <v>83</v>
      </c>
      <c r="M45" s="76">
        <v>0</v>
      </c>
      <c r="N45" s="76">
        <v>0</v>
      </c>
      <c r="O45" s="76"/>
      <c r="P45" s="79">
        <v>0</v>
      </c>
      <c r="Q45" s="77">
        <v>0</v>
      </c>
      <c r="R45" s="66"/>
    </row>
    <row r="46" spans="1:18" x14ac:dyDescent="0.25">
      <c r="A46" s="1" t="s">
        <v>84</v>
      </c>
      <c r="B46" s="1"/>
      <c r="C46" s="1"/>
      <c r="D46" s="35">
        <v>730000</v>
      </c>
      <c r="E46" s="51">
        <v>22435</v>
      </c>
      <c r="F46" s="37">
        <f t="shared" si="8"/>
        <v>22435</v>
      </c>
      <c r="G46" s="50">
        <v>0</v>
      </c>
      <c r="H46" s="38">
        <f t="shared" si="9"/>
        <v>22435</v>
      </c>
      <c r="I46" s="38">
        <f t="shared" si="10"/>
        <v>0</v>
      </c>
      <c r="J46" s="38"/>
      <c r="K46" s="1"/>
      <c r="L46" s="80" t="s">
        <v>85</v>
      </c>
      <c r="M46" s="81">
        <f>SUM(M41:M45)</f>
        <v>43700</v>
      </c>
      <c r="N46" s="81">
        <f>SUM(N41:N45)</f>
        <v>37320</v>
      </c>
      <c r="O46" s="81">
        <f>SUM(O41:O45)</f>
        <v>0</v>
      </c>
      <c r="P46" s="81">
        <f>SUM(P41:P45)</f>
        <v>42264</v>
      </c>
      <c r="Q46" s="81">
        <f>SUM(Q41:Q45)</f>
        <v>30530</v>
      </c>
      <c r="R46" s="66"/>
    </row>
    <row r="47" spans="1:18" x14ac:dyDescent="0.25">
      <c r="A47" s="1" t="s">
        <v>86</v>
      </c>
      <c r="B47" s="1"/>
      <c r="C47" s="1"/>
      <c r="D47" s="35">
        <v>762000</v>
      </c>
      <c r="E47" s="51">
        <v>0</v>
      </c>
      <c r="F47" s="37">
        <f t="shared" si="8"/>
        <v>0</v>
      </c>
      <c r="G47" s="50">
        <f t="shared" si="8"/>
        <v>0</v>
      </c>
      <c r="H47" s="38">
        <f t="shared" si="9"/>
        <v>0</v>
      </c>
      <c r="I47" s="38">
        <f t="shared" si="10"/>
        <v>0</v>
      </c>
      <c r="J47" s="38"/>
      <c r="K47" s="1"/>
      <c r="L47" s="69" t="s">
        <v>87</v>
      </c>
      <c r="M47" s="82">
        <f>M46/$M$34</f>
        <v>21.009615384615383</v>
      </c>
      <c r="N47" s="82">
        <f>N46/$M$34</f>
        <v>17.942307692307693</v>
      </c>
      <c r="O47" s="82">
        <f>O46/$M$34</f>
        <v>0</v>
      </c>
      <c r="P47" s="82">
        <f>P46/$M$34</f>
        <v>20.319230769230771</v>
      </c>
      <c r="Q47" s="82">
        <f>Q46/$M$34</f>
        <v>14.677884615384615</v>
      </c>
      <c r="R47" s="66"/>
    </row>
    <row r="48" spans="1:18" x14ac:dyDescent="0.25">
      <c r="A48" s="1" t="s">
        <v>88</v>
      </c>
      <c r="B48" s="1"/>
      <c r="C48" s="1"/>
      <c r="D48" s="35">
        <v>795000</v>
      </c>
      <c r="E48" s="51">
        <v>361.45</v>
      </c>
      <c r="F48" s="37">
        <f t="shared" si="8"/>
        <v>361.45</v>
      </c>
      <c r="G48" s="50">
        <f t="shared" si="8"/>
        <v>361.45</v>
      </c>
      <c r="H48" s="38">
        <f t="shared" si="9"/>
        <v>0</v>
      </c>
      <c r="I48" s="38">
        <f t="shared" si="10"/>
        <v>361.45</v>
      </c>
      <c r="J48" s="38"/>
      <c r="K48" s="1"/>
      <c r="L48" s="69"/>
      <c r="M48" s="83"/>
      <c r="N48" s="83"/>
      <c r="O48" s="83"/>
      <c r="P48" s="84"/>
      <c r="Q48" s="84"/>
      <c r="R48" s="66"/>
    </row>
    <row r="49" spans="1:18" x14ac:dyDescent="0.25">
      <c r="A49" s="136" t="s">
        <v>89</v>
      </c>
      <c r="B49" s="137"/>
      <c r="C49" s="137"/>
      <c r="D49" s="137"/>
      <c r="E49" s="46">
        <f>SUM(E22:E48)</f>
        <v>231629.05</v>
      </c>
      <c r="F49" s="46">
        <f>SUM(F22:F48)</f>
        <v>231629.05</v>
      </c>
      <c r="G49" s="46">
        <f>SUM(G22:G48)</f>
        <v>57607.479999999996</v>
      </c>
      <c r="H49" s="46">
        <f>SUM(H22:H48)</f>
        <v>174021.57</v>
      </c>
      <c r="I49" s="48">
        <f>SUM(I22:I48)</f>
        <v>57607.479999999996</v>
      </c>
      <c r="J49" s="38"/>
      <c r="K49" s="1"/>
      <c r="L49" s="69" t="s">
        <v>59</v>
      </c>
      <c r="M49" s="73" t="s">
        <v>90</v>
      </c>
      <c r="N49" s="73" t="s">
        <v>91</v>
      </c>
      <c r="O49" s="73" t="s">
        <v>92</v>
      </c>
      <c r="P49" s="73" t="s">
        <v>93</v>
      </c>
      <c r="Q49" s="73" t="s">
        <v>94</v>
      </c>
      <c r="R49" s="85"/>
    </row>
    <row r="50" spans="1:18" ht="15" customHeight="1" x14ac:dyDescent="0.25">
      <c r="A50" s="1"/>
      <c r="B50" s="1"/>
      <c r="C50" s="1"/>
      <c r="D50" s="13"/>
      <c r="E50" s="38"/>
      <c r="F50" s="38"/>
      <c r="G50" s="38"/>
      <c r="H50" s="38"/>
      <c r="I50" s="38"/>
      <c r="J50" s="38"/>
      <c r="K50" s="1"/>
      <c r="L50" s="69" t="s">
        <v>66</v>
      </c>
      <c r="M50" s="129" t="s">
        <v>95</v>
      </c>
      <c r="N50" s="129" t="s">
        <v>96</v>
      </c>
      <c r="O50" s="129" t="s">
        <v>69</v>
      </c>
      <c r="P50" s="138" t="s">
        <v>97</v>
      </c>
      <c r="Q50" s="129" t="s">
        <v>67</v>
      </c>
      <c r="R50" s="85"/>
    </row>
    <row r="51" spans="1:18" ht="15.75" thickBot="1" x14ac:dyDescent="0.3">
      <c r="A51" s="8"/>
      <c r="B51" s="8"/>
      <c r="C51" s="8"/>
      <c r="D51" s="49" t="s">
        <v>98</v>
      </c>
      <c r="E51" s="86">
        <f>E49+E20</f>
        <v>1218639.6299999999</v>
      </c>
      <c r="F51" s="86">
        <f>F49+F20</f>
        <v>1218639.6299999999</v>
      </c>
      <c r="G51" s="86">
        <f>G49+G20</f>
        <v>1008893.8325</v>
      </c>
      <c r="H51" s="86">
        <f>H49+H20</f>
        <v>209745.79750000002</v>
      </c>
      <c r="I51" s="86">
        <f>I49+I20</f>
        <v>1008893.8325</v>
      </c>
      <c r="J51" s="38"/>
      <c r="K51" s="1"/>
      <c r="L51" s="10"/>
      <c r="M51" s="130"/>
      <c r="N51" s="130"/>
      <c r="O51" s="130"/>
      <c r="P51" s="139"/>
      <c r="Q51" s="130"/>
      <c r="R51" s="85"/>
    </row>
    <row r="52" spans="1:18" ht="15.75" thickTop="1" x14ac:dyDescent="0.25">
      <c r="A52" s="1"/>
      <c r="B52" s="1"/>
      <c r="C52" s="1"/>
      <c r="D52" s="13"/>
      <c r="E52" s="38"/>
      <c r="F52" s="38"/>
      <c r="G52" s="38"/>
      <c r="H52" s="38"/>
      <c r="I52" s="38"/>
      <c r="J52" s="38"/>
      <c r="K52" s="1"/>
      <c r="L52" s="49" t="s">
        <v>73</v>
      </c>
      <c r="M52" s="75">
        <v>42193</v>
      </c>
      <c r="N52" s="75">
        <v>47815</v>
      </c>
      <c r="O52" s="75">
        <v>57321</v>
      </c>
      <c r="P52" s="74">
        <v>83517</v>
      </c>
      <c r="Q52" s="75">
        <v>39759</v>
      </c>
      <c r="R52" s="85"/>
    </row>
    <row r="53" spans="1:18" x14ac:dyDescent="0.25">
      <c r="A53" s="87"/>
      <c r="B53" s="87"/>
      <c r="C53" s="87"/>
      <c r="D53" s="88"/>
      <c r="E53" s="89"/>
      <c r="F53" s="38"/>
      <c r="G53" s="90"/>
      <c r="H53" s="91" t="s">
        <v>99</v>
      </c>
      <c r="I53" s="46">
        <f>H51</f>
        <v>209745.79750000002</v>
      </c>
      <c r="J53" s="38"/>
      <c r="K53" s="1"/>
      <c r="L53" s="49" t="s">
        <v>75</v>
      </c>
      <c r="M53" s="77">
        <v>3228</v>
      </c>
      <c r="N53" s="77">
        <v>3658</v>
      </c>
      <c r="O53" s="77">
        <v>4385</v>
      </c>
      <c r="P53" s="76">
        <v>6389</v>
      </c>
      <c r="Q53" s="77">
        <v>3042</v>
      </c>
      <c r="R53" s="85"/>
    </row>
    <row r="54" spans="1:18" x14ac:dyDescent="0.25">
      <c r="A54" s="87" t="s">
        <v>100</v>
      </c>
      <c r="B54" s="87"/>
      <c r="C54" s="87"/>
      <c r="D54" s="88" t="s">
        <v>100</v>
      </c>
      <c r="E54" s="89"/>
      <c r="F54" s="38"/>
      <c r="G54" s="38"/>
      <c r="H54" s="38"/>
      <c r="I54" s="38"/>
      <c r="J54" s="38"/>
      <c r="K54" s="1"/>
      <c r="L54" s="49" t="s">
        <v>77</v>
      </c>
      <c r="M54" s="77">
        <v>9820</v>
      </c>
      <c r="N54" s="77">
        <v>11128</v>
      </c>
      <c r="O54" s="77">
        <v>13257</v>
      </c>
      <c r="P54" s="76">
        <v>21637</v>
      </c>
      <c r="Q54" s="77">
        <v>9169</v>
      </c>
      <c r="R54" s="85"/>
    </row>
    <row r="55" spans="1:18" x14ac:dyDescent="0.25">
      <c r="A55" s="1"/>
      <c r="B55" s="1"/>
      <c r="C55" s="1"/>
      <c r="D55" s="13"/>
      <c r="E55" s="38"/>
      <c r="F55" s="38"/>
      <c r="G55" s="38"/>
      <c r="H55" s="91" t="s">
        <v>101</v>
      </c>
      <c r="I55" s="46">
        <f>I20</f>
        <v>951286.35250000004</v>
      </c>
      <c r="J55" s="38"/>
      <c r="K55" s="1"/>
      <c r="L55" s="49" t="s">
        <v>79</v>
      </c>
      <c r="M55" s="77">
        <v>22569</v>
      </c>
      <c r="N55" s="77">
        <v>1006</v>
      </c>
      <c r="O55" s="77">
        <v>22468</v>
      </c>
      <c r="P55" s="76">
        <v>10319</v>
      </c>
      <c r="Q55" s="77">
        <v>9206</v>
      </c>
      <c r="R55" s="85"/>
    </row>
    <row r="56" spans="1:18" x14ac:dyDescent="0.25">
      <c r="A56" s="1"/>
      <c r="B56" s="1"/>
      <c r="C56" s="1"/>
      <c r="D56" s="13"/>
      <c r="E56" s="92"/>
      <c r="F56" s="1"/>
      <c r="G56" s="1"/>
      <c r="H56" s="1"/>
      <c r="I56" s="1"/>
      <c r="J56" s="38"/>
      <c r="K56" s="1"/>
      <c r="L56" s="49" t="s">
        <v>81</v>
      </c>
      <c r="M56" s="78">
        <v>972</v>
      </c>
      <c r="N56" s="78">
        <v>972</v>
      </c>
      <c r="O56" s="78">
        <v>972</v>
      </c>
      <c r="P56" s="78">
        <v>972</v>
      </c>
      <c r="Q56" s="78">
        <v>972</v>
      </c>
      <c r="R56" s="85"/>
    </row>
    <row r="57" spans="1:18" x14ac:dyDescent="0.25">
      <c r="A57" s="66"/>
      <c r="B57" s="66"/>
      <c r="C57" s="66"/>
      <c r="D57" s="66"/>
      <c r="E57" s="92"/>
      <c r="F57" s="1"/>
      <c r="G57" s="8"/>
      <c r="H57" s="67" t="s">
        <v>102</v>
      </c>
      <c r="I57" s="93">
        <f>I53/I55</f>
        <v>0.22048649909544457</v>
      </c>
      <c r="J57" s="38"/>
      <c r="K57" s="1"/>
      <c r="L57" s="49" t="s">
        <v>83</v>
      </c>
      <c r="M57" s="77">
        <v>0</v>
      </c>
      <c r="N57" s="77">
        <v>0</v>
      </c>
      <c r="O57" s="77">
        <v>0</v>
      </c>
      <c r="P57" s="76">
        <v>0</v>
      </c>
      <c r="Q57" s="77">
        <v>0</v>
      </c>
      <c r="R57" s="85"/>
    </row>
    <row r="58" spans="1:18" x14ac:dyDescent="0.25">
      <c r="A58" s="94" t="s">
        <v>103</v>
      </c>
      <c r="B58" s="94"/>
      <c r="C58" s="95"/>
      <c r="D58" s="95"/>
      <c r="E58" s="92"/>
      <c r="F58" s="92"/>
      <c r="G58" s="8"/>
      <c r="H58" s="8"/>
      <c r="I58" s="8"/>
      <c r="J58" s="38"/>
      <c r="K58" s="1"/>
      <c r="L58" s="80" t="s">
        <v>85</v>
      </c>
      <c r="M58" s="81">
        <f>SUM(M53:M57)</f>
        <v>36589</v>
      </c>
      <c r="N58" s="81">
        <f>SUM(N53:N57)</f>
        <v>16764</v>
      </c>
      <c r="O58" s="81">
        <f>SUM(O53:O57)</f>
        <v>41082</v>
      </c>
      <c r="P58" s="81">
        <f>SUM(P53:P57)</f>
        <v>39317</v>
      </c>
      <c r="Q58" s="81">
        <f>SUM(Q53:Q57)</f>
        <v>22389</v>
      </c>
      <c r="R58" s="85"/>
    </row>
    <row r="59" spans="1:18" x14ac:dyDescent="0.25">
      <c r="A59" s="1"/>
      <c r="B59" s="1"/>
      <c r="C59" s="96" t="s">
        <v>104</v>
      </c>
      <c r="D59" s="96" t="s">
        <v>60</v>
      </c>
      <c r="E59" s="96" t="s">
        <v>93</v>
      </c>
      <c r="F59" s="96" t="s">
        <v>105</v>
      </c>
      <c r="G59" s="96" t="s">
        <v>106</v>
      </c>
      <c r="H59"/>
      <c r="I59" s="1"/>
      <c r="J59" s="38"/>
      <c r="K59" s="1"/>
      <c r="L59" s="69" t="s">
        <v>87</v>
      </c>
      <c r="M59" s="82">
        <f>M58/$M$34</f>
        <v>17.590865384615384</v>
      </c>
      <c r="N59" s="82">
        <f>N58/$M$34</f>
        <v>8.059615384615384</v>
      </c>
      <c r="O59" s="82">
        <f>O58/$M$34</f>
        <v>19.750961538461539</v>
      </c>
      <c r="P59" s="82">
        <f>P58/$M$34</f>
        <v>18.902403846153845</v>
      </c>
      <c r="Q59" s="82">
        <f>Q58/$M$34</f>
        <v>10.763942307692307</v>
      </c>
      <c r="R59" s="85"/>
    </row>
    <row r="60" spans="1:18" x14ac:dyDescent="0.25">
      <c r="A60" s="1"/>
      <c r="B60" s="1"/>
      <c r="C60" s="97" t="s">
        <v>107</v>
      </c>
      <c r="D60" s="97" t="s">
        <v>108</v>
      </c>
      <c r="E60" s="97" t="s">
        <v>108</v>
      </c>
      <c r="F60" s="97" t="s">
        <v>109</v>
      </c>
      <c r="G60" s="97" t="s">
        <v>110</v>
      </c>
      <c r="H60"/>
      <c r="I60" s="61"/>
      <c r="J60" s="90"/>
      <c r="K60" s="1"/>
      <c r="L60" s="98"/>
      <c r="M60" s="99"/>
      <c r="N60" s="100"/>
      <c r="O60" s="99"/>
      <c r="P60" s="101"/>
      <c r="Q60" s="102"/>
      <c r="R60" s="85"/>
    </row>
    <row r="61" spans="1:18" x14ac:dyDescent="0.25">
      <c r="A61" s="103" t="s">
        <v>111</v>
      </c>
      <c r="B61" s="104"/>
      <c r="C61" s="105" t="s">
        <v>112</v>
      </c>
      <c r="D61" s="105" t="s">
        <v>112</v>
      </c>
      <c r="E61" s="105" t="s">
        <v>113</v>
      </c>
      <c r="F61" s="105" t="s">
        <v>114</v>
      </c>
      <c r="G61" s="105" t="s">
        <v>115</v>
      </c>
      <c r="H61" s="106" t="s">
        <v>15</v>
      </c>
      <c r="J61" s="38"/>
      <c r="K61" s="1"/>
      <c r="L61" s="69" t="s">
        <v>59</v>
      </c>
      <c r="M61" s="107" t="s">
        <v>116</v>
      </c>
      <c r="N61" s="73" t="s">
        <v>117</v>
      </c>
      <c r="O61" s="107" t="s">
        <v>118</v>
      </c>
      <c r="P61" s="107" t="s">
        <v>119</v>
      </c>
      <c r="Q61" s="107" t="s">
        <v>120</v>
      </c>
      <c r="R61" s="85"/>
    </row>
    <row r="62" spans="1:18" ht="15" customHeight="1" x14ac:dyDescent="0.25">
      <c r="A62" s="103" t="s">
        <v>121</v>
      </c>
      <c r="B62" s="104"/>
      <c r="C62" s="108">
        <v>0</v>
      </c>
      <c r="D62" s="108">
        <v>0</v>
      </c>
      <c r="E62" s="108">
        <v>0.25</v>
      </c>
      <c r="F62" s="108">
        <v>0.1</v>
      </c>
      <c r="G62" s="108">
        <v>0</v>
      </c>
      <c r="H62" s="109" t="s">
        <v>122</v>
      </c>
      <c r="J62" s="61"/>
      <c r="K62" s="1"/>
      <c r="L62" s="69" t="s">
        <v>66</v>
      </c>
      <c r="M62" s="133" t="s">
        <v>123</v>
      </c>
      <c r="N62" s="133" t="s">
        <v>124</v>
      </c>
      <c r="O62" s="133" t="s">
        <v>124</v>
      </c>
      <c r="P62" s="133" t="s">
        <v>124</v>
      </c>
      <c r="Q62" s="133" t="s">
        <v>124</v>
      </c>
    </row>
    <row r="63" spans="1:18" x14ac:dyDescent="0.25">
      <c r="A63" s="49" t="s">
        <v>125</v>
      </c>
      <c r="B63" s="35">
        <v>611100</v>
      </c>
      <c r="C63" s="110">
        <v>62831.85</v>
      </c>
      <c r="D63" s="110">
        <v>64159.91</v>
      </c>
      <c r="E63" s="110">
        <v>72484.77</v>
      </c>
      <c r="F63" s="110">
        <v>42804.42</v>
      </c>
      <c r="G63" s="110">
        <v>13088.98</v>
      </c>
      <c r="H63" s="111">
        <f>(+$C$62*C63)+(+$D$62*D63)+(+$E$62*E63)+($F$62*F63)+($G$62*G63)</f>
        <v>22401.6345</v>
      </c>
      <c r="J63" s="112"/>
      <c r="K63" s="1"/>
      <c r="L63" s="98"/>
      <c r="M63" s="134"/>
      <c r="N63" s="134"/>
      <c r="O63" s="134"/>
      <c r="P63" s="134"/>
      <c r="Q63" s="134"/>
    </row>
    <row r="64" spans="1:18" x14ac:dyDescent="0.25">
      <c r="A64" s="49" t="s">
        <v>126</v>
      </c>
      <c r="B64" s="35">
        <v>611200</v>
      </c>
      <c r="C64" s="78">
        <v>0</v>
      </c>
      <c r="D64" s="78">
        <v>0</v>
      </c>
      <c r="E64" s="78">
        <v>0</v>
      </c>
      <c r="F64" s="78">
        <v>0</v>
      </c>
      <c r="G64" s="78">
        <v>0</v>
      </c>
      <c r="H64" s="111">
        <f t="shared" ref="H64:H72" si="11">(+$C$62*C64)+(+$D$62*D64)+(+$E$62*E64)+($F$62*F64)+($G$62*G64)</f>
        <v>0</v>
      </c>
      <c r="J64" s="112"/>
      <c r="K64" s="1"/>
      <c r="L64" s="49" t="s">
        <v>127</v>
      </c>
      <c r="M64" s="113">
        <v>13.88</v>
      </c>
      <c r="N64" s="113">
        <v>10.3</v>
      </c>
      <c r="O64" s="113">
        <v>15.32</v>
      </c>
      <c r="P64" s="113">
        <v>10.3</v>
      </c>
      <c r="Q64" s="113">
        <v>13.88</v>
      </c>
    </row>
    <row r="65" spans="1:18" x14ac:dyDescent="0.25">
      <c r="A65" s="49" t="s">
        <v>128</v>
      </c>
      <c r="B65" s="35">
        <v>612000</v>
      </c>
      <c r="C65" s="78">
        <v>0</v>
      </c>
      <c r="D65" s="78">
        <v>0</v>
      </c>
      <c r="E65" s="78">
        <v>7150.72</v>
      </c>
      <c r="F65" s="78">
        <v>0</v>
      </c>
      <c r="G65" s="78">
        <v>0</v>
      </c>
      <c r="H65" s="111">
        <f t="shared" si="11"/>
        <v>1787.68</v>
      </c>
      <c r="J65" s="112"/>
      <c r="K65" s="1"/>
      <c r="L65" s="69" t="s">
        <v>129</v>
      </c>
      <c r="M65" s="114">
        <f>0.0765+0.23273</f>
        <v>0.30923</v>
      </c>
      <c r="N65" s="114">
        <f t="shared" ref="N65:Q65" si="12">0.0765+0.23273</f>
        <v>0.30923</v>
      </c>
      <c r="O65" s="114">
        <f t="shared" si="12"/>
        <v>0.30923</v>
      </c>
      <c r="P65" s="114">
        <f t="shared" si="12"/>
        <v>0.30923</v>
      </c>
      <c r="Q65" s="114">
        <f t="shared" si="12"/>
        <v>0.30923</v>
      </c>
    </row>
    <row r="66" spans="1:18" x14ac:dyDescent="0.25">
      <c r="A66" s="49" t="s">
        <v>130</v>
      </c>
      <c r="B66" s="35">
        <v>621100</v>
      </c>
      <c r="C66" s="78">
        <v>4799.3500000000004</v>
      </c>
      <c r="D66" s="78">
        <v>4596.2700000000004</v>
      </c>
      <c r="E66" s="78">
        <v>5930.72</v>
      </c>
      <c r="F66" s="78">
        <v>3072.41</v>
      </c>
      <c r="G66" s="78">
        <v>977.71</v>
      </c>
      <c r="H66" s="111">
        <f t="shared" si="11"/>
        <v>1789.921</v>
      </c>
      <c r="J66" s="1"/>
      <c r="K66" s="61"/>
      <c r="L66" s="69"/>
      <c r="M66" s="115"/>
      <c r="N66" s="115"/>
      <c r="O66" s="115"/>
      <c r="P66" s="115"/>
      <c r="Q66" s="115"/>
    </row>
    <row r="67" spans="1:18" x14ac:dyDescent="0.25">
      <c r="A67" s="49" t="s">
        <v>131</v>
      </c>
      <c r="B67" s="35">
        <v>621200</v>
      </c>
      <c r="C67" s="78">
        <v>12308.73</v>
      </c>
      <c r="D67" s="78">
        <v>13906.1</v>
      </c>
      <c r="E67" s="78">
        <v>16303.72</v>
      </c>
      <c r="F67" s="78">
        <v>9330.44</v>
      </c>
      <c r="G67" s="78">
        <v>2853.34</v>
      </c>
      <c r="H67" s="111">
        <f t="shared" si="11"/>
        <v>5008.9740000000002</v>
      </c>
      <c r="J67" s="112"/>
      <c r="K67" s="61"/>
      <c r="L67" s="1"/>
      <c r="M67" s="116"/>
      <c r="N67" s="116"/>
      <c r="O67" s="116"/>
      <c r="P67" s="116"/>
      <c r="Q67" s="116"/>
    </row>
    <row r="68" spans="1:18" x14ac:dyDescent="0.25">
      <c r="A68" s="49" t="s">
        <v>132</v>
      </c>
      <c r="B68" s="35">
        <v>622100</v>
      </c>
      <c r="C68" s="78">
        <v>7366.17</v>
      </c>
      <c r="D68" s="78">
        <v>20202.490000000002</v>
      </c>
      <c r="E68" s="78">
        <v>8942.52</v>
      </c>
      <c r="F68" s="78">
        <v>20384.22</v>
      </c>
      <c r="G68" s="78">
        <v>2749.07</v>
      </c>
      <c r="H68" s="111">
        <f t="shared" si="11"/>
        <v>4274.0520000000006</v>
      </c>
      <c r="J68" s="112"/>
      <c r="K68" s="61"/>
      <c r="L68" s="69" t="s">
        <v>59</v>
      </c>
      <c r="M68" s="117" t="s">
        <v>133</v>
      </c>
      <c r="N68" s="117" t="s">
        <v>134</v>
      </c>
      <c r="O68" s="117" t="s">
        <v>135</v>
      </c>
      <c r="P68" s="117"/>
      <c r="Q68" s="117"/>
    </row>
    <row r="69" spans="1:18" x14ac:dyDescent="0.25">
      <c r="A69" s="49" t="s">
        <v>136</v>
      </c>
      <c r="B69" s="35">
        <v>622400</v>
      </c>
      <c r="C69" s="78">
        <v>0</v>
      </c>
      <c r="D69" s="78"/>
      <c r="E69" s="78">
        <v>0</v>
      </c>
      <c r="F69" s="78">
        <v>0</v>
      </c>
      <c r="G69" s="78">
        <v>0</v>
      </c>
      <c r="H69" s="111">
        <f t="shared" si="11"/>
        <v>0</v>
      </c>
      <c r="J69" s="61"/>
      <c r="K69" s="1"/>
      <c r="L69" s="69" t="s">
        <v>66</v>
      </c>
      <c r="M69" s="140" t="s">
        <v>29</v>
      </c>
      <c r="N69" s="140" t="s">
        <v>29</v>
      </c>
      <c r="O69" s="140" t="s">
        <v>29</v>
      </c>
      <c r="P69" s="140"/>
      <c r="Q69" s="142"/>
    </row>
    <row r="70" spans="1:18" x14ac:dyDescent="0.25">
      <c r="A70" s="49" t="s">
        <v>137</v>
      </c>
      <c r="B70" s="35"/>
      <c r="C70" s="78">
        <v>0</v>
      </c>
      <c r="D70" s="78"/>
      <c r="E70" s="78">
        <v>0</v>
      </c>
      <c r="F70" s="78">
        <v>0</v>
      </c>
      <c r="G70" s="78"/>
      <c r="H70" s="111">
        <f t="shared" si="11"/>
        <v>0</v>
      </c>
      <c r="J70" s="1"/>
      <c r="K70" s="118"/>
      <c r="L70" s="1"/>
      <c r="M70" s="141"/>
      <c r="N70" s="141"/>
      <c r="O70" s="141"/>
      <c r="P70" s="141"/>
      <c r="Q70" s="143"/>
      <c r="R70" s="85"/>
    </row>
    <row r="71" spans="1:18" x14ac:dyDescent="0.25">
      <c r="A71" s="49" t="s">
        <v>138</v>
      </c>
      <c r="B71" s="35">
        <v>623100</v>
      </c>
      <c r="C71" s="78">
        <v>962.76</v>
      </c>
      <c r="D71" s="78">
        <v>962.76</v>
      </c>
      <c r="E71" s="78">
        <v>962.76</v>
      </c>
      <c r="F71" s="78">
        <v>962.76</v>
      </c>
      <c r="G71" s="78"/>
      <c r="H71" s="111">
        <f>(+$C$62*C71)+(+$D$62*D71)+(+$E$62*E71)+($F$62*F71)+($G$62*G71)</f>
        <v>336.96600000000001</v>
      </c>
      <c r="J71" s="118"/>
      <c r="K71" s="1"/>
      <c r="L71" s="49" t="s">
        <v>127</v>
      </c>
      <c r="M71" s="113">
        <v>10.3</v>
      </c>
      <c r="N71" s="113">
        <v>10.3</v>
      </c>
      <c r="O71" s="113">
        <v>10.3</v>
      </c>
      <c r="P71" s="113"/>
      <c r="Q71" s="113"/>
      <c r="R71" s="85"/>
    </row>
    <row r="72" spans="1:18" x14ac:dyDescent="0.25">
      <c r="A72" s="49" t="s">
        <v>139</v>
      </c>
      <c r="B72" s="35">
        <v>624100</v>
      </c>
      <c r="C72" s="119">
        <v>200</v>
      </c>
      <c r="D72" s="119">
        <v>0</v>
      </c>
      <c r="E72" s="119">
        <v>500</v>
      </c>
      <c r="F72" s="119">
        <v>0</v>
      </c>
      <c r="G72" s="119"/>
      <c r="H72" s="111">
        <f t="shared" si="11"/>
        <v>125</v>
      </c>
      <c r="J72" s="1"/>
      <c r="K72" s="1"/>
      <c r="L72" s="69" t="s">
        <v>129</v>
      </c>
      <c r="M72" s="114">
        <v>1.4500000000000001E-2</v>
      </c>
      <c r="N72" s="114">
        <v>1.4500000000000001E-2</v>
      </c>
      <c r="O72" s="114">
        <v>1.4500000000000001E-2</v>
      </c>
      <c r="P72" s="114"/>
      <c r="Q72" s="114"/>
      <c r="R72" s="85"/>
    </row>
    <row r="73" spans="1:18" ht="15.75" thickBot="1" x14ac:dyDescent="0.3">
      <c r="B73" s="49" t="s">
        <v>15</v>
      </c>
      <c r="C73" s="120">
        <f t="shared" ref="C73:H73" si="13">SUM(C63:C72)</f>
        <v>88468.859999999986</v>
      </c>
      <c r="D73" s="120">
        <f t="shared" si="13"/>
        <v>103827.53000000001</v>
      </c>
      <c r="E73" s="120">
        <f t="shared" si="13"/>
        <v>112275.21</v>
      </c>
      <c r="F73" s="120">
        <f t="shared" si="13"/>
        <v>76554.25</v>
      </c>
      <c r="G73" s="120">
        <f t="shared" si="13"/>
        <v>19669.099999999999</v>
      </c>
      <c r="H73" s="121">
        <f t="shared" si="13"/>
        <v>35724.227500000001</v>
      </c>
      <c r="I73" s="66"/>
      <c r="J73" s="66"/>
      <c r="K73" s="66"/>
      <c r="L73" s="69"/>
      <c r="M73" s="83"/>
      <c r="N73" s="83"/>
      <c r="O73" s="83"/>
      <c r="P73" s="83"/>
      <c r="Q73" s="83"/>
      <c r="R73" s="85"/>
    </row>
    <row r="74" spans="1:18" ht="15.75" thickTop="1" x14ac:dyDescent="0.25">
      <c r="A74" s="1"/>
      <c r="B74" s="1"/>
      <c r="C74" s="1"/>
      <c r="D74" s="92"/>
      <c r="E74" s="61"/>
      <c r="F74" s="61"/>
      <c r="G74" s="61"/>
      <c r="H74" s="66"/>
      <c r="J74" s="66"/>
      <c r="L74" s="66"/>
      <c r="M74" s="66"/>
      <c r="N74" s="66"/>
      <c r="O74" s="66"/>
      <c r="P74" s="66"/>
      <c r="Q74" s="66"/>
      <c r="R74" s="85"/>
    </row>
    <row r="75" spans="1:18" x14ac:dyDescent="0.25">
      <c r="J75" s="66"/>
      <c r="L75" s="66"/>
      <c r="M75" s="122"/>
      <c r="N75" s="66"/>
      <c r="O75" s="66"/>
      <c r="P75" s="66"/>
      <c r="Q75" s="66"/>
      <c r="R75" s="83"/>
    </row>
  </sheetData>
  <mergeCells count="28">
    <mergeCell ref="M62:M63"/>
    <mergeCell ref="N62:N63"/>
    <mergeCell ref="O62:O63"/>
    <mergeCell ref="P62:P63"/>
    <mergeCell ref="Q62:Q63"/>
    <mergeCell ref="M69:M70"/>
    <mergeCell ref="N69:N70"/>
    <mergeCell ref="O69:O70"/>
    <mergeCell ref="P69:P70"/>
    <mergeCell ref="Q69:Q70"/>
    <mergeCell ref="Q50:Q51"/>
    <mergeCell ref="A20:D20"/>
    <mergeCell ref="M38:M39"/>
    <mergeCell ref="N38:N39"/>
    <mergeCell ref="O38:O39"/>
    <mergeCell ref="P38:P39"/>
    <mergeCell ref="Q38:Q39"/>
    <mergeCell ref="A49:D49"/>
    <mergeCell ref="M50:M51"/>
    <mergeCell ref="N50:N51"/>
    <mergeCell ref="O50:O51"/>
    <mergeCell ref="P50:P51"/>
    <mergeCell ref="A9:D9"/>
    <mergeCell ref="A1:I1"/>
    <mergeCell ref="L1:N1"/>
    <mergeCell ref="A2:I2"/>
    <mergeCell ref="A3:I3"/>
    <mergeCell ref="B6:C6"/>
  </mergeCells>
  <pageMargins left="0.7" right="0.7" top="0.75" bottom="0.75" header="0.3" footer="0.3"/>
  <pageSetup scale="50" orientation="portrait" r:id="rId1"/>
  <colBreaks count="1" manualBreakCount="1">
    <brk id="1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Siskiyou County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slawson</dc:creator>
  <cp:lastModifiedBy>slawson</cp:lastModifiedBy>
  <cp:lastPrinted>2017-05-03T17:39:31Z</cp:lastPrinted>
  <dcterms:created xsi:type="dcterms:W3CDTF">2017-04-18T18:53:47Z</dcterms:created>
  <dcterms:modified xsi:type="dcterms:W3CDTF">2017-05-03T17:39:38Z</dcterms:modified>
</cp:coreProperties>
</file>